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5" sheetId="2" r:id="rId1"/>
    <sheet name="6 " sheetId="7" r:id="rId2"/>
  </sheets>
  <definedNames>
    <definedName name="_xlnm._FilterDatabase" localSheetId="0" hidden="1">'5'!$A$20:$R$79</definedName>
    <definedName name="_xlnm._FilterDatabase" localSheetId="1" hidden="1">'6 '!$A$19:$K$75</definedName>
    <definedName name="_xlnm.Print_Area" localSheetId="0">'5'!$A$10:$R$80</definedName>
    <definedName name="_xlnm.Print_Area" localSheetId="1">'6 '!$A$1:$K$76</definedName>
  </definedNames>
  <calcPr calcId="144525"/>
</workbook>
</file>

<file path=xl/calcChain.xml><?xml version="1.0" encoding="utf-8"?>
<calcChain xmlns="http://schemas.openxmlformats.org/spreadsheetml/2006/main">
  <c r="P39" i="2" l="1"/>
  <c r="P71" i="2"/>
  <c r="P68" i="2" s="1"/>
  <c r="P67" i="2" s="1"/>
  <c r="P42" i="2"/>
  <c r="P41" i="2" s="1"/>
  <c r="M68" i="2"/>
  <c r="H30" i="7"/>
  <c r="G28" i="7"/>
  <c r="E28" i="7" s="1"/>
  <c r="H28" i="7"/>
  <c r="I28" i="7"/>
  <c r="J28" i="7"/>
  <c r="K28" i="7"/>
  <c r="F28" i="7"/>
  <c r="G32" i="7"/>
  <c r="G31" i="7" s="1"/>
  <c r="H32" i="7"/>
  <c r="H31" i="7" s="1"/>
  <c r="I32" i="7"/>
  <c r="I31" i="7" s="1"/>
  <c r="J32" i="7"/>
  <c r="J31" i="7" s="1"/>
  <c r="K32" i="7"/>
  <c r="K31" i="7" s="1"/>
  <c r="F32" i="7"/>
  <c r="F31" i="7" s="1"/>
  <c r="E31" i="7" s="1"/>
  <c r="E37" i="7"/>
  <c r="E46" i="7"/>
  <c r="H41" i="7"/>
  <c r="H40" i="7" s="1"/>
  <c r="I41" i="7"/>
  <c r="I40" i="7" s="1"/>
  <c r="J41" i="7"/>
  <c r="J40" i="7" s="1"/>
  <c r="K41" i="7"/>
  <c r="K40" i="7" s="1"/>
  <c r="F41" i="7"/>
  <c r="F40" i="7" s="1"/>
  <c r="E55" i="7"/>
  <c r="G50" i="7"/>
  <c r="G49" i="7"/>
  <c r="H50" i="7"/>
  <c r="H49" i="7"/>
  <c r="I50" i="7"/>
  <c r="I49" i="7"/>
  <c r="J50" i="7"/>
  <c r="J49" i="7"/>
  <c r="K50" i="7"/>
  <c r="K49" i="7"/>
  <c r="F50" i="7"/>
  <c r="F49" i="7"/>
  <c r="E49" i="7" s="1"/>
  <c r="I59" i="7"/>
  <c r="I58" i="7"/>
  <c r="J59" i="7"/>
  <c r="K59" i="7"/>
  <c r="F59" i="7"/>
  <c r="R42" i="2"/>
  <c r="R41" i="2" s="1"/>
  <c r="Q42" i="2"/>
  <c r="Q41" i="2" s="1"/>
  <c r="R68" i="2"/>
  <c r="R67" i="2" s="1"/>
  <c r="Q68" i="2"/>
  <c r="Q67" i="2" s="1"/>
  <c r="R33" i="2"/>
  <c r="R32" i="2" s="1"/>
  <c r="Q33" i="2"/>
  <c r="Q32" i="2" s="1"/>
  <c r="P33" i="2"/>
  <c r="P32" i="2" s="1"/>
  <c r="H25" i="7"/>
  <c r="H23" i="7" s="1"/>
  <c r="H22" i="7" s="1"/>
  <c r="H62" i="7"/>
  <c r="H26" i="7"/>
  <c r="H27" i="7"/>
  <c r="E73" i="7"/>
  <c r="E64" i="7"/>
  <c r="E63" i="7"/>
  <c r="E57" i="7"/>
  <c r="E56" i="7"/>
  <c r="E54" i="7"/>
  <c r="E53" i="7"/>
  <c r="E52" i="7"/>
  <c r="E48" i="7"/>
  <c r="E47" i="7"/>
  <c r="E45" i="7"/>
  <c r="E44" i="7"/>
  <c r="E39" i="7"/>
  <c r="E38" i="7"/>
  <c r="E36" i="7"/>
  <c r="E35" i="7"/>
  <c r="E34" i="7"/>
  <c r="K68" i="7"/>
  <c r="K30" i="7"/>
  <c r="K29" i="7"/>
  <c r="K26" i="7"/>
  <c r="K23" i="7" s="1"/>
  <c r="K22" i="7" s="1"/>
  <c r="K25" i="7"/>
  <c r="K27" i="7"/>
  <c r="O74" i="2"/>
  <c r="O68" i="2"/>
  <c r="O67" i="2" s="1"/>
  <c r="O44" i="2"/>
  <c r="O42" i="2"/>
  <c r="O41" i="2" s="1"/>
  <c r="O40" i="2"/>
  <c r="O27" i="2"/>
  <c r="O26" i="2" s="1"/>
  <c r="R27" i="2"/>
  <c r="R26" i="2"/>
  <c r="R23" i="2"/>
  <c r="O36" i="2"/>
  <c r="N56" i="2"/>
  <c r="N59" i="2"/>
  <c r="N42" i="2" s="1"/>
  <c r="N41" i="2" s="1"/>
  <c r="Q23" i="2"/>
  <c r="N23" i="2"/>
  <c r="O23" i="2"/>
  <c r="P23" i="2"/>
  <c r="M43" i="2"/>
  <c r="M23" i="2"/>
  <c r="G61" i="7"/>
  <c r="G62" i="7"/>
  <c r="G59" i="7" s="1"/>
  <c r="G70" i="7"/>
  <c r="G71" i="7"/>
  <c r="G43" i="7"/>
  <c r="G41" i="7" s="1"/>
  <c r="I25" i="7"/>
  <c r="I23" i="7" s="1"/>
  <c r="I22" i="7" s="1"/>
  <c r="J26" i="7"/>
  <c r="I26" i="7"/>
  <c r="F71" i="7"/>
  <c r="F26" i="7"/>
  <c r="G26" i="7"/>
  <c r="F25" i="7"/>
  <c r="F23" i="7" s="1"/>
  <c r="F27" i="7"/>
  <c r="F68" i="7"/>
  <c r="M45" i="2"/>
  <c r="M42" i="2" s="1"/>
  <c r="M41" i="2" s="1"/>
  <c r="J30" i="7"/>
  <c r="J29" i="7"/>
  <c r="N35" i="2"/>
  <c r="N36" i="2"/>
  <c r="N33" i="2" s="1"/>
  <c r="N37" i="2"/>
  <c r="P27" i="2"/>
  <c r="P26" i="2"/>
  <c r="Q27" i="2"/>
  <c r="Q22" i="2" s="1"/>
  <c r="Q21" i="2" s="1"/>
  <c r="I68" i="7"/>
  <c r="I67" i="7"/>
  <c r="H68" i="7"/>
  <c r="I30" i="7"/>
  <c r="I29" i="7"/>
  <c r="H29" i="7"/>
  <c r="N76" i="2"/>
  <c r="N74" i="2"/>
  <c r="N68" i="2" s="1"/>
  <c r="N67" i="2" s="1"/>
  <c r="N71" i="2"/>
  <c r="M67" i="2"/>
  <c r="N27" i="2"/>
  <c r="N26" i="2"/>
  <c r="M27" i="2"/>
  <c r="M26" i="2"/>
  <c r="M36" i="2"/>
  <c r="M33" i="2" s="1"/>
  <c r="J25" i="7"/>
  <c r="J27" i="7"/>
  <c r="J23" i="7" s="1"/>
  <c r="J22" i="7" s="1"/>
  <c r="H59" i="7"/>
  <c r="H58" i="7" s="1"/>
  <c r="F58" i="7"/>
  <c r="J58" i="7"/>
  <c r="K58" i="7"/>
  <c r="H67" i="7"/>
  <c r="K67" i="7"/>
  <c r="J68" i="7"/>
  <c r="J67" i="7"/>
  <c r="G29" i="7"/>
  <c r="F29" i="7"/>
  <c r="E29" i="7" s="1"/>
  <c r="E62" i="7"/>
  <c r="G30" i="7"/>
  <c r="F30" i="7"/>
  <c r="E75" i="7"/>
  <c r="E43" i="7"/>
  <c r="G27" i="7"/>
  <c r="E27" i="7"/>
  <c r="E74" i="7"/>
  <c r="E32" i="7"/>
  <c r="E61" i="7"/>
  <c r="E71" i="7"/>
  <c r="E50" i="7"/>
  <c r="I27" i="7"/>
  <c r="E65" i="7"/>
  <c r="E72" i="7"/>
  <c r="O33" i="2"/>
  <c r="O32" i="2" s="1"/>
  <c r="Q26" i="2"/>
  <c r="E30" i="7"/>
  <c r="F67" i="7"/>
  <c r="E67" i="7" s="1"/>
  <c r="E66" i="7"/>
  <c r="O22" i="2"/>
  <c r="O21" i="2" s="1"/>
  <c r="E70" i="7"/>
  <c r="E26" i="7"/>
  <c r="G68" i="7"/>
  <c r="G67" i="7"/>
  <c r="E68" i="7"/>
  <c r="N22" i="2" l="1"/>
  <c r="N21" i="2" s="1"/>
  <c r="N32" i="2"/>
  <c r="G40" i="7"/>
  <c r="E41" i="7"/>
  <c r="M22" i="2"/>
  <c r="M32" i="2"/>
  <c r="M21" i="2" s="1"/>
  <c r="F22" i="7"/>
  <c r="G58" i="7"/>
  <c r="E58" i="7" s="1"/>
  <c r="E59" i="7"/>
  <c r="E40" i="7"/>
  <c r="G25" i="7"/>
  <c r="P22" i="2"/>
  <c r="P21" i="2" s="1"/>
  <c r="R22" i="2"/>
  <c r="R21" i="2" s="1"/>
  <c r="G23" i="7" l="1"/>
  <c r="E25" i="7"/>
  <c r="G22" i="7" l="1"/>
  <c r="E22" i="7" s="1"/>
  <c r="E23" i="7"/>
</calcChain>
</file>

<file path=xl/comments1.xml><?xml version="1.0" encoding="utf-8"?>
<comments xmlns="http://schemas.openxmlformats.org/spreadsheetml/2006/main">
  <authors>
    <author>Автор</author>
  </authors>
  <commentList>
    <comment ref="K58" authorId="0">
      <text>
        <r>
          <rPr>
            <b/>
            <sz val="9"/>
            <color indexed="81"/>
            <rFont val="Tahoma"/>
            <family val="2"/>
            <charset val="204"/>
          </rPr>
          <t>0740062310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71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почему здесь нет кбк *****S4650 ?
И нет кбк *****53930 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71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почему здесь есть суммы по кбк ******4650 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И есть суммы по кбк *****53930</t>
        </r>
        <r>
          <rPr>
            <sz val="9"/>
            <color indexed="81"/>
            <rFont val="Tahoma"/>
            <family val="2"/>
            <charset val="204"/>
          </rPr>
          <t xml:space="preserve"> ?</t>
        </r>
      </text>
    </comment>
    <comment ref="O71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почему здесь нет 253,0 т.р по кбк *****S4650 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80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почему здесь нет  сумм по кбк ******4650 ?
И нет сумм по кбк *****53930 ?</t>
        </r>
      </text>
    </comment>
    <comment ref="O80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почему здесь 253,0 т.р по кбк *****S4650 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6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что это?</t>
        </r>
      </text>
    </comment>
    <comment ref="G66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что это?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66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что это?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68" authorId="0">
      <text>
        <r>
          <rPr>
            <b/>
            <sz val="9"/>
            <color indexed="81"/>
            <rFont val="Tahoma"/>
            <family val="2"/>
            <charset val="204"/>
          </rPr>
          <t>строки: "средства бюджета УР планируемые…", "бюджеты поселений, входящих…", "иные источники" нельзя считать бюджетом района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строки: "средства бюджета УР планируемые…", "бюджеты поселений, входящих…", "иные источники" нельзя считать бюджетом района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68" authorId="0">
      <text>
        <r>
          <rPr>
            <b/>
            <sz val="9"/>
            <color indexed="81"/>
            <rFont val="Tahoma"/>
            <family val="2"/>
            <charset val="204"/>
          </rPr>
          <t>строки: "средства бюджета УР планируемые…", "бюджеты поселений, входящих…", "иные источники" нельзя считать бюджетом района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строки: "средства бюджета УР планируемые…", "бюджеты поселений, входящих…", "иные источники" нельзя считать бюджетом района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6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строки: "средства бюджета УР планируемые…", "бюджеты поселений, входящих…", "иные источники" нельзя считать бюджетом района
</t>
        </r>
      </text>
    </comment>
    <comment ref="K6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строки: "средства бюджета УР планируемые…", "бюджеты поселений, входящих…", "иные источники" нельзя считать бюджетом района
</t>
        </r>
        <r>
          <rPr>
            <sz val="9"/>
            <color indexed="81"/>
            <rFont val="Tahoma"/>
            <family val="2"/>
            <charset val="204"/>
          </rPr>
          <t xml:space="preserve">
и эта ошибка по всей форме!!!!!!!!!!! Кроме итоговых строк</t>
        </r>
      </text>
    </comment>
    <comment ref="F75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что это?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5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что это?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5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что это?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<sst xmlns="http://schemas.openxmlformats.org/spreadsheetml/2006/main" count="525" uniqueCount="197">
  <si>
    <t>к муниципальной программе</t>
  </si>
  <si>
    <t>Прогнозная (справочная) оценка ресурсного обеспечения реализации муниципальной подпрограммы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</si>
  <si>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</si>
  <si>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</si>
  <si>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</si>
  <si>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</si>
  <si>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Показатель применения меры</t>
  </si>
  <si>
    <t xml:space="preserve">Итого </t>
  </si>
  <si>
    <t>МП</t>
  </si>
  <si>
    <t>Пп</t>
  </si>
  <si>
    <t>07</t>
  </si>
  <si>
    <t>Всего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</si>
  <si>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</si>
  <si>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</si>
  <si>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</si>
  <si>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средства бюджета Удмуртской Республики, планируемые к привлечению</t>
  </si>
  <si>
    <t>иные источники</t>
  </si>
  <si>
    <t>1</t>
  </si>
  <si>
    <t xml:space="preserve">Территориальное развитие (градостроительство и землеустройство) </t>
  </si>
  <si>
    <t>2</t>
  </si>
  <si>
    <t>Содержание и развитие жилищного хозяйства</t>
  </si>
  <si>
    <t>3</t>
  </si>
  <si>
    <t>Содержание и развитие коммунальной инфраструктуры</t>
  </si>
  <si>
    <t>4</t>
  </si>
  <si>
    <t>Благоустройство и охрана окружающей среды</t>
  </si>
  <si>
    <t>5</t>
  </si>
  <si>
    <t>первый год действия программы</t>
  </si>
  <si>
    <t>второй год действия программы</t>
  </si>
  <si>
    <t>третий год действия программы</t>
  </si>
  <si>
    <t>четвертый год действия программы</t>
  </si>
  <si>
    <t>пятый год действия программы</t>
  </si>
  <si>
    <t>год завершения действия программы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</si>
  <si>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</si>
  <si>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</si>
  <si>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</si>
  <si>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ОМ</t>
  </si>
  <si>
    <t>М</t>
  </si>
  <si>
    <t>И</t>
  </si>
  <si>
    <t>ГРБС</t>
  </si>
  <si>
    <t>Рз</t>
  </si>
  <si>
    <t>Пр</t>
  </si>
  <si>
    <t>ЦС</t>
  </si>
  <si>
    <t>ВР</t>
  </si>
  <si>
    <t>0</t>
  </si>
  <si>
    <t>"Территориальное развитие  (градостроительство и землеустройство)"</t>
  </si>
  <si>
    <t>04</t>
  </si>
  <si>
    <t>12</t>
  </si>
  <si>
    <t>"Содержание и развитие жилищного хозяйства"</t>
  </si>
  <si>
    <t>05</t>
  </si>
  <si>
    <t>01</t>
  </si>
  <si>
    <t>13</t>
  </si>
  <si>
    <t>"Содержание и развитие коммунальной инфраструктуры"</t>
  </si>
  <si>
    <t>02</t>
  </si>
  <si>
    <t>Капитальный ремонт, ремонт, техперевооружение, диагностика объектов коммунальной инфраструктуры</t>
  </si>
  <si>
    <t>Прочие мероприятия в области коммунального хозяйства</t>
  </si>
  <si>
    <t>"Благоустройство и охрана окружающей среды"</t>
  </si>
  <si>
    <t>03</t>
  </si>
  <si>
    <t>Расходы по отлову и содержанию безнадзорных животных</t>
  </si>
  <si>
    <t>06</t>
  </si>
  <si>
    <t>09</t>
  </si>
  <si>
    <t>793</t>
  </si>
  <si>
    <t>08</t>
  </si>
  <si>
    <t>10</t>
  </si>
  <si>
    <t xml:space="preserve">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эксплуатации).</t>
  </si>
  <si>
    <t>Участие в разработке и реализации региональной программы капитального ремонта общего имущества в многоквартирных домах</t>
  </si>
  <si>
    <t>Осуществление мероприятия по разработке программ,  в том числе схем в области коммунального хозяйства</t>
  </si>
  <si>
    <t>6</t>
  </si>
  <si>
    <t>Ремонт и содержание автомобильных дорог общего пользования, мостов и иных транспортных инженерных сооружений. Проведение мероприятий по обеспечению безопасности дорожного движения в соответствии с действующим законодательством Российской Федераци</t>
  </si>
  <si>
    <t>8</t>
  </si>
  <si>
    <t>9</t>
  </si>
  <si>
    <t>244,  243</t>
  </si>
  <si>
    <t>0720062110</t>
  </si>
  <si>
    <t>0730062200</t>
  </si>
  <si>
    <t>0740062400</t>
  </si>
  <si>
    <t>07400R5552</t>
  </si>
  <si>
    <t>Реализация приоритетного проекта "Формирование комфортной городской среды"</t>
  </si>
  <si>
    <t>540, 521</t>
  </si>
  <si>
    <t>2021 год</t>
  </si>
  <si>
    <t xml:space="preserve">Муниципальное хозяйство </t>
  </si>
  <si>
    <t>Развитие транспортной системы (организация транспортного обслуживания населения, развитие дорожного хозяйства)</t>
  </si>
  <si>
    <t xml:space="preserve">"Муниципальное хозяйство" </t>
  </si>
  <si>
    <t>"Развитие транспортной системы (организация транспортного обслуживания населения, развитие дорожного хозяйства)"</t>
  </si>
  <si>
    <t>Капитальный ремонт муниципального жилищного фонда</t>
  </si>
  <si>
    <t>0720062120</t>
  </si>
  <si>
    <t>243, 244</t>
  </si>
  <si>
    <t>Строительство и реконструкция объектов коммунальной инфраструктуры за счет бюджетных средст</t>
  </si>
  <si>
    <t>Организация подготовки к осенне-зимнему отопительному периоду на территории МО «Якшур-Бодьинский район».</t>
  </si>
  <si>
    <t>Проектирование, капитальный ремонт, ремонт автомобильных дорог общего пользования, в рамках полномочий МО «Якшур-Бодьинский район».</t>
  </si>
  <si>
    <t>Ликвидация несанкционированных свалок в границах городов и наиболее опасных объектов накопления экологического вреда окружающей среде</t>
  </si>
  <si>
    <t>Ликвидация мест несанкционированного размещения твердых бытовых отходов</t>
  </si>
  <si>
    <t>074G152420</t>
  </si>
  <si>
    <t>субвенции из бюджета РФ</t>
  </si>
  <si>
    <t>2022 год</t>
  </si>
  <si>
    <t>2023 год</t>
  </si>
  <si>
    <t>2024 год</t>
  </si>
  <si>
    <t>первый  год действия программы</t>
  </si>
  <si>
    <t>Разработка ЗСО водозаборных скважин</t>
  </si>
  <si>
    <t>Создание мест(площадок)ТКО</t>
  </si>
  <si>
    <t>794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</si>
  <si>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</si>
  <si>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244</t>
  </si>
  <si>
    <t>0740062400,
0740062400</t>
  </si>
  <si>
    <t>074G152421, 0740008890</t>
  </si>
  <si>
    <t>074G1S8890,
0740068890, 0740088890</t>
  </si>
  <si>
    <t>«Муниципальное хозяйство»</t>
  </si>
  <si>
    <t>Приложение № 2 
к постановлению Администрации
муниципального образования
«Якшур-Бодьинский район»
№___ от _____</t>
  </si>
  <si>
    <t>243, 244, 540,814</t>
  </si>
  <si>
    <t>Приложение № 1 
к постановлению Администрации
муниципального образования «Муниципальный округ Якшур-Бодьинский район Удмуртской Республики»
№___ от _____</t>
  </si>
  <si>
    <t>муниципального образования «Муниципальный 
округ Якшур-Бодьинский район Удмуртской Республики»</t>
  </si>
  <si>
    <t>Приложение 6</t>
  </si>
  <si>
    <t xml:space="preserve">«Муниципальное хозяйство» </t>
  </si>
  <si>
    <t>Ресурсное обеспечение реализации муниципальной подпрограммы за счет средств бюджета муниципального образования "Муниципального образования Якшур-Бодьинский район Удмуртской Республики"</t>
  </si>
  <si>
    <t>Администрация муниципального образования "Мунциипальный округ Якшур-Бодьинский район Удмуртской Республики"</t>
  </si>
  <si>
    <t>бюджет муниципального образования "Муниципальный округ Якшур-Бодьинский  район Удмуртской Республики"</t>
  </si>
  <si>
    <t>собственные средства бюджета муниципального образования "Муниципальный округ Якшур-Бодьинский  район Удмуртской Республики"</t>
  </si>
  <si>
    <t>Расходы на решение вопросов местного значения, осуществляемые с участием средств самообложения граждан</t>
  </si>
  <si>
    <t>Дотации для стимулирования развития муниципальных образований</t>
  </si>
  <si>
    <t>0746504230  0746404230  0747104230</t>
  </si>
  <si>
    <t xml:space="preserve">Реализация в Удмуртской Республике проектов развития общественной инфраструктуры, основанных на местных инициативах </t>
  </si>
  <si>
    <t>Реализация в Удмуртской Республике проектов развития общественной инфраструктуры, основанных на местных инициативах(Местный бюджет)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</si>
  <si>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</si>
  <si>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 xml:space="preserve">Реализация в Удмуртской Республике проектов развития общественной инфраструктуры, основанных на местных инициативах (средства юридических лиц и ИП) </t>
  </si>
  <si>
    <t>Обеспечение дорожной деятельности в рамках реализации национального проекта "Безопасные и качественные автомобильные дороги</t>
  </si>
  <si>
    <t xml:space="preserve">0730062220  07300S0830  0730000830 </t>
  </si>
  <si>
    <t>Приложение 5</t>
  </si>
  <si>
    <t>2025 год</t>
  </si>
  <si>
    <t xml:space="preserve">четвертый год действия программы </t>
  </si>
  <si>
    <t>Обеспечение комплексного развития сельских территорий</t>
  </si>
  <si>
    <t>07200R5762</t>
  </si>
  <si>
    <t>Реализация проектов развития общественной инфраструктуры, основанных на местных инициативах</t>
  </si>
  <si>
    <t>0740060210</t>
  </si>
  <si>
    <t>622</t>
  </si>
  <si>
    <t>Организация ритуальных услуг и содержание мест захоронения</t>
  </si>
  <si>
    <t>0740062320</t>
  </si>
  <si>
    <t>Проведение районных мероприятий по санитарной очистке и благоустройству территории</t>
  </si>
  <si>
    <t>07300R0183, 0730004220, 0730060140, 0730000820, 0730063300,
0730001441, 07300S1441,
07300S0820</t>
  </si>
  <si>
    <t>0700000000</t>
  </si>
  <si>
    <t>0710000000</t>
  </si>
  <si>
    <t>0720000000</t>
  </si>
  <si>
    <t>0730000000</t>
  </si>
  <si>
    <t>0740000000</t>
  </si>
  <si>
    <t>0750000000</t>
  </si>
  <si>
    <t>УНО Администрации муниципального образования "Мунциипальный округ Якшур-Бодьинский район Удмуртской Республики"</t>
  </si>
  <si>
    <t>иные межбюджетные трансферты из бюджета Удмуртской Республики</t>
  </si>
  <si>
    <t>Управление народного образования Администрации муниципального образования "Мунциипальный округ Якшур-Бодьинский район Удмуртской Республики"</t>
  </si>
  <si>
    <t>0710008320</t>
  </si>
  <si>
    <t>0750062540, 0750008120, 0750008100, 0750008350</t>
  </si>
  <si>
    <t>Мероприятия по охране окружающей среды</t>
  </si>
  <si>
    <t>Техническое присоединение энергосберегающих устройств</t>
  </si>
  <si>
    <t>0740062300</t>
  </si>
  <si>
    <t>Расходы на реализацию мероприятий региональной программ модернизации систем коммунальной инфраструктуры в Удмуртской Республике на 2023-2027 годы</t>
  </si>
  <si>
    <t>0750001380</t>
  </si>
  <si>
    <r>
      <t>244</t>
    </r>
    <r>
      <rPr>
        <sz val="8.5"/>
        <rFont val="Times New Roman"/>
        <family val="1"/>
        <charset val="204"/>
      </rPr>
      <t>, 414</t>
    </r>
  </si>
  <si>
    <t>07460S8810 07462S8810 07465S8810  07466S8810  07467S8810  07468S8810  07471S8810</t>
  </si>
  <si>
    <t xml:space="preserve">07460S8811 07462S8811 07465S8811 0746708811  07468S8811  07471S8811 </t>
  </si>
  <si>
    <t xml:space="preserve">07460S8812 07462S8812 07465S8812 0746708812  07468S8812  07471S8812 </t>
  </si>
  <si>
    <t xml:space="preserve">07460S8813 07462S8813 07465S8813 0746708813  07468S8813 07471S8813 </t>
  </si>
  <si>
    <t xml:space="preserve">0756062350 0756262350 0756362350 0756462350 0756762350 0756862350 0756962350 0757062350 0757162350  </t>
  </si>
  <si>
    <t>0756008220  0756208220  0756308220 0756408220 0756708220 0756808220 0756908220 0757008220 0757108220</t>
  </si>
  <si>
    <t xml:space="preserve">07560S8811  07561S8811 07564S8811 07570S8811  07571S8811 </t>
  </si>
  <si>
    <t>07560S8812 07561S8812 07564S8812 07570S8812 07571S8812</t>
  </si>
  <si>
    <t xml:space="preserve">07560S8810 07561S8810 07564S8810 07570S8810 07571S8810   </t>
  </si>
  <si>
    <r>
      <rPr>
        <sz val="8.5"/>
        <color indexed="8"/>
        <rFont val="Times New Roman"/>
        <family val="1"/>
        <charset val="204"/>
      </rPr>
      <t>07560S8813 07561S8813 07564S8113 07570S8813 07571S8813</t>
    </r>
  </si>
  <si>
    <t>244, 540, 612, 622</t>
  </si>
  <si>
    <t>2026 год</t>
  </si>
  <si>
    <t>0720009602, 0720009502, 0720062130, 0720062100,
072F367484  072F367483   072F3S7483  072F3S7484</t>
  </si>
  <si>
    <t>810, 244, 853,240, 412</t>
  </si>
  <si>
    <t>0730001440, 07300S1440, 0730000310</t>
  </si>
  <si>
    <t>0730009605, 07300S9605, 0730009505</t>
  </si>
  <si>
    <t>244, 243</t>
  </si>
  <si>
    <r>
      <t>0740005400,</t>
    </r>
    <r>
      <rPr>
        <sz val="8.5"/>
        <rFont val="Times New Roman"/>
        <family val="1"/>
        <charset val="204"/>
      </rPr>
      <t xml:space="preserve"> 0740065400</t>
    </r>
  </si>
  <si>
    <t>Расходы на содержание автомобильных дорог местного значения и искусственных сооружений на них в части проведения работ по зимненму содержанию, диагностике, обследованию и оценке технического состояния</t>
  </si>
  <si>
    <t>0750Д01380</t>
  </si>
  <si>
    <t>Федеральная целевая программа "Увековечение памияти погибших при защите Отечества на 2019-2024 годы" (софинансирование)</t>
  </si>
  <si>
    <t>07400R2990</t>
  </si>
  <si>
    <t>243, 810,244</t>
  </si>
  <si>
    <t>Реализация в Удмуртской Республике проектов развития общественной инфраструктуры, основанных на местных инициативах(местный бюджет)</t>
  </si>
  <si>
    <t>иные источники (Фонд РФ)</t>
  </si>
  <si>
    <t>0730062250</t>
  </si>
  <si>
    <t>075R153930</t>
  </si>
  <si>
    <t>0740062310</t>
  </si>
  <si>
    <t>240</t>
  </si>
  <si>
    <t>07400L5769</t>
  </si>
  <si>
    <t>0750062510, 0750004650, 0750062520, 0750062513, 0750062511, 07500S4650, 0756863300, 0756963300</t>
  </si>
  <si>
    <t>Комплексное развитие сельских территорий</t>
  </si>
  <si>
    <t>Благоустройство территорий</t>
  </si>
  <si>
    <t>0740062310  0740062331  0740062334  0746362331  0740062330  0740063300  0746863300  0746363300</t>
  </si>
  <si>
    <t xml:space="preserve"> 0747008220   0747062350  0746908220  0746408220  0747108220 0746462350  0746962350  0747062350  0747162350  0746908220 0746262350</t>
  </si>
  <si>
    <t>Приложение 1</t>
  </si>
  <si>
    <t>к постановлению Администрации</t>
  </si>
  <si>
    <t>«Муниципальный округ</t>
  </si>
  <si>
    <t xml:space="preserve"> Якшур-Бодьинский район</t>
  </si>
  <si>
    <t>Удмуртской Республики»</t>
  </si>
  <si>
    <t xml:space="preserve">       от  «___» мая 2024 года  № ___   </t>
  </si>
  <si>
    <t>"</t>
  </si>
  <si>
    <t>Приложение 2</t>
  </si>
  <si>
    <t>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</si>
</sst>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Calibri"/>
      <family val="2"/>
      <charset val="204"/>
    </font>
    <font>
      <sz val="8.5"/>
      <name val="Times New Roman"/>
      <family val="1"/>
      <charset val="204"/>
    </font>
    <font>
      <sz val="8.5"/>
      <name val="Calibri"/>
      <family val="2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sz val="8"/>
      <name val="Calibri"/>
      <family val="2"/>
    </font>
    <font>
      <sz val="8.5"/>
      <color indexed="8"/>
      <name val="Calibri"/>
      <family val="2"/>
    </font>
    <font>
      <sz val="8.5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8.5"/>
      <color indexed="10"/>
      <name val="Times New Roman"/>
      <family val="1"/>
      <charset val="204"/>
    </font>
    <font>
      <sz val="8.5"/>
      <color indexed="17"/>
      <name val="Times New Roman"/>
      <family val="1"/>
      <charset val="204"/>
    </font>
    <font>
      <b/>
      <sz val="8.5"/>
      <color indexed="4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indexed="8"/>
      <name val="Arial CYR"/>
    </font>
    <font>
      <sz val="10"/>
      <color rgb="FF000000"/>
      <name val="Arial Cy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26" fillId="0" borderId="15">
      <alignment horizontal="center" vertical="top" shrinkToFit="1"/>
    </xf>
    <xf numFmtId="4" fontId="25" fillId="2" borderId="1">
      <alignment horizontal="right" vertical="top" shrinkToFit="1"/>
    </xf>
  </cellStyleXfs>
  <cellXfs count="123">
    <xf numFmtId="0" fontId="0" fillId="0" borderId="0" xfId="0"/>
    <xf numFmtId="0" fontId="2" fillId="0" borderId="0" xfId="0" applyFont="1"/>
    <xf numFmtId="0" fontId="3" fillId="0" borderId="0" xfId="0" applyFont="1" applyFill="1" applyAlignment="1"/>
    <xf numFmtId="0" fontId="7" fillId="3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top" wrapText="1"/>
    </xf>
    <xf numFmtId="0" fontId="3" fillId="0" borderId="0" xfId="0" applyFont="1" applyFill="1"/>
    <xf numFmtId="0" fontId="10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Font="1"/>
    <xf numFmtId="0" fontId="11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Fill="1"/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1" fontId="19" fillId="0" borderId="15" xfId="1" applyNumberFormat="1" applyFont="1" applyFill="1" applyAlignment="1" applyProtection="1">
      <alignment horizontal="center" vertical="center" shrinkToFi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left" vertical="top" wrapText="1"/>
    </xf>
    <xf numFmtId="0" fontId="0" fillId="0" borderId="2" xfId="0" applyFill="1" applyBorder="1"/>
    <xf numFmtId="49" fontId="15" fillId="0" borderId="2" xfId="0" applyNumberFormat="1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21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/>
    <xf numFmtId="164" fontId="15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/>
    </xf>
    <xf numFmtId="164" fontId="14" fillId="0" borderId="2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14" fillId="0" borderId="4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top"/>
    </xf>
    <xf numFmtId="49" fontId="9" fillId="0" borderId="3" xfId="0" applyNumberFormat="1" applyFont="1" applyFill="1" applyBorder="1" applyAlignment="1">
      <alignment horizontal="center" vertical="top"/>
    </xf>
    <xf numFmtId="49" fontId="9" fillId="0" borderId="7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right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9" fillId="0" borderId="3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left" vertical="center"/>
    </xf>
    <xf numFmtId="49" fontId="9" fillId="0" borderId="4" xfId="0" applyNumberFormat="1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8" fillId="0" borderId="0" xfId="0" applyFont="1" applyAlignment="1">
      <alignment horizontal="right" vertical="center"/>
    </xf>
  </cellXfs>
  <cellStyles count="3">
    <cellStyle name="xl34" xfId="1"/>
    <cellStyle name="xl36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abSelected="1" topLeftCell="A2" zoomScale="96" zoomScaleNormal="96" zoomScaleSheetLayoutView="100" workbookViewId="0">
      <selection activeCell="T15" sqref="T15"/>
    </sheetView>
  </sheetViews>
  <sheetFormatPr defaultRowHeight="15" x14ac:dyDescent="0.25"/>
  <cols>
    <col min="1" max="5" width="3.28515625" customWidth="1"/>
    <col min="6" max="6" width="27.28515625" customWidth="1"/>
    <col min="7" max="7" width="25.140625" customWidth="1"/>
    <col min="8" max="8" width="5.42578125" customWidth="1"/>
    <col min="9" max="10" width="4" customWidth="1"/>
    <col min="11" max="11" width="12.85546875" customWidth="1"/>
    <col min="12" max="12" width="10.28515625" customWidth="1"/>
    <col min="13" max="14" width="9.7109375" customWidth="1"/>
    <col min="15" max="16" width="9.7109375" style="35" customWidth="1"/>
    <col min="17" max="17" width="9.7109375" customWidth="1"/>
    <col min="18" max="18" width="9.7109375" style="45" customWidth="1"/>
  </cols>
  <sheetData>
    <row r="1" spans="1:18" ht="90.75" hidden="1" customHeigh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94" t="s">
        <v>107</v>
      </c>
      <c r="Q1" s="95"/>
      <c r="R1" s="95"/>
    </row>
    <row r="2" spans="1:18" ht="15.7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74"/>
      <c r="Q2" s="75"/>
      <c r="R2" s="121" t="s">
        <v>188</v>
      </c>
    </row>
    <row r="3" spans="1:18" ht="15.75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74"/>
      <c r="Q3" s="75"/>
      <c r="R3" s="121" t="s">
        <v>189</v>
      </c>
    </row>
    <row r="4" spans="1:18" ht="15.75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74"/>
      <c r="Q4" s="75"/>
      <c r="R4" s="121" t="s">
        <v>190</v>
      </c>
    </row>
    <row r="5" spans="1:18" ht="15.75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74"/>
      <c r="Q5" s="75"/>
      <c r="R5" s="121" t="s">
        <v>191</v>
      </c>
    </row>
    <row r="6" spans="1:18" ht="15.75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74"/>
      <c r="Q6" s="75"/>
      <c r="R6" s="121" t="s">
        <v>192</v>
      </c>
    </row>
    <row r="7" spans="1:18" ht="15.75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74"/>
      <c r="Q7" s="75"/>
      <c r="R7" s="121" t="s">
        <v>193</v>
      </c>
    </row>
    <row r="8" spans="1:18" ht="18.75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74"/>
      <c r="Q8" s="75"/>
      <c r="R8" s="122"/>
    </row>
    <row r="9" spans="1:18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74"/>
      <c r="Q9" s="75"/>
      <c r="R9" s="75" t="s">
        <v>194</v>
      </c>
    </row>
    <row r="10" spans="1:18" ht="14.1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"/>
      <c r="O10" s="39"/>
      <c r="P10" s="99" t="s">
        <v>124</v>
      </c>
      <c r="Q10" s="99"/>
      <c r="R10" s="99"/>
    </row>
    <row r="11" spans="1:18" ht="14.1" customHeight="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"/>
      <c r="O11" s="39"/>
      <c r="P11" s="100" t="s">
        <v>0</v>
      </c>
      <c r="Q11" s="100"/>
      <c r="R11" s="100"/>
    </row>
    <row r="12" spans="1:18" ht="51.75" customHeight="1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2"/>
      <c r="O12" s="2"/>
      <c r="P12" s="81" t="s">
        <v>108</v>
      </c>
      <c r="Q12" s="81"/>
      <c r="R12" s="81"/>
    </row>
    <row r="13" spans="1:18" ht="14.1" customHeight="1" x14ac:dyDescent="0.25">
      <c r="A13" s="14"/>
      <c r="B13" s="14"/>
      <c r="C13" s="14"/>
      <c r="D13" s="14"/>
      <c r="E13" s="15"/>
      <c r="F13" s="15"/>
      <c r="G13" s="15"/>
      <c r="H13" s="15"/>
      <c r="I13" s="15"/>
      <c r="J13" s="15"/>
      <c r="K13" s="15"/>
      <c r="L13" s="15"/>
      <c r="M13" s="15"/>
      <c r="N13" s="2"/>
      <c r="O13" s="2"/>
      <c r="P13" s="97" t="s">
        <v>110</v>
      </c>
      <c r="Q13" s="97"/>
      <c r="R13" s="97"/>
    </row>
    <row r="14" spans="1:18" ht="14.1" customHeight="1" x14ac:dyDescent="0.25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44"/>
    </row>
    <row r="15" spans="1:18" ht="14.1" customHeight="1" x14ac:dyDescent="0.25">
      <c r="A15" s="14"/>
      <c r="B15" s="14"/>
      <c r="C15" s="14"/>
      <c r="D15" s="14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44"/>
    </row>
    <row r="16" spans="1:18" ht="39" customHeight="1" x14ac:dyDescent="0.25">
      <c r="A16" s="14"/>
      <c r="B16" s="14"/>
      <c r="C16" s="14"/>
      <c r="D16" s="14"/>
      <c r="E16" s="96" t="s">
        <v>111</v>
      </c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</row>
    <row r="17" spans="1:18" ht="14.1" customHeight="1" x14ac:dyDescent="0.25">
      <c r="A17" s="14"/>
      <c r="B17" s="14"/>
      <c r="C17" s="14"/>
      <c r="D17" s="14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42"/>
    </row>
    <row r="18" spans="1:18" ht="18" customHeight="1" x14ac:dyDescent="0.25">
      <c r="A18" s="86" t="s">
        <v>2</v>
      </c>
      <c r="B18" s="87"/>
      <c r="C18" s="87"/>
      <c r="D18" s="87"/>
      <c r="E18" s="88"/>
      <c r="F18" s="82" t="s">
        <v>32</v>
      </c>
      <c r="G18" s="82" t="s">
        <v>33</v>
      </c>
      <c r="H18" s="86" t="s">
        <v>34</v>
      </c>
      <c r="I18" s="87"/>
      <c r="J18" s="87"/>
      <c r="K18" s="87"/>
      <c r="L18" s="88"/>
      <c r="M18" s="84"/>
      <c r="N18" s="84"/>
      <c r="O18" s="84"/>
      <c r="P18" s="84"/>
      <c r="Q18" s="84"/>
      <c r="R18" s="85"/>
    </row>
    <row r="19" spans="1:18" ht="51" customHeight="1" x14ac:dyDescent="0.25">
      <c r="A19" s="89"/>
      <c r="B19" s="90"/>
      <c r="C19" s="90"/>
      <c r="D19" s="90"/>
      <c r="E19" s="91"/>
      <c r="F19" s="82"/>
      <c r="G19" s="82"/>
      <c r="H19" s="89"/>
      <c r="I19" s="90"/>
      <c r="J19" s="90"/>
      <c r="K19" s="90"/>
      <c r="L19" s="91"/>
      <c r="M19" s="3" t="s">
        <v>95</v>
      </c>
      <c r="N19" s="3" t="s">
        <v>27</v>
      </c>
      <c r="O19" s="16" t="s">
        <v>28</v>
      </c>
      <c r="P19" s="16" t="s">
        <v>126</v>
      </c>
      <c r="Q19" s="3" t="s">
        <v>30</v>
      </c>
      <c r="R19" s="3" t="s">
        <v>31</v>
      </c>
    </row>
    <row r="20" spans="1:18" ht="26.25" customHeight="1" x14ac:dyDescent="0.25">
      <c r="A20" s="16" t="s">
        <v>8</v>
      </c>
      <c r="B20" s="16" t="s">
        <v>9</v>
      </c>
      <c r="C20" s="16" t="s">
        <v>35</v>
      </c>
      <c r="D20" s="16" t="s">
        <v>36</v>
      </c>
      <c r="E20" s="16" t="s">
        <v>37</v>
      </c>
      <c r="F20" s="83" t="s">
        <v>6</v>
      </c>
      <c r="G20" s="82"/>
      <c r="H20" s="16" t="s">
        <v>38</v>
      </c>
      <c r="I20" s="16" t="s">
        <v>39</v>
      </c>
      <c r="J20" s="16" t="s">
        <v>40</v>
      </c>
      <c r="K20" s="16" t="s">
        <v>41</v>
      </c>
      <c r="L20" s="16" t="s">
        <v>42</v>
      </c>
      <c r="M20" s="16" t="s">
        <v>77</v>
      </c>
      <c r="N20" s="16" t="s">
        <v>92</v>
      </c>
      <c r="O20" s="16" t="s">
        <v>93</v>
      </c>
      <c r="P20" s="16" t="s">
        <v>94</v>
      </c>
      <c r="Q20" s="43" t="s">
        <v>125</v>
      </c>
      <c r="R20" s="43" t="s">
        <v>164</v>
      </c>
    </row>
    <row r="21" spans="1:18" ht="12.95" customHeight="1" x14ac:dyDescent="0.25">
      <c r="A21" s="79" t="s">
        <v>10</v>
      </c>
      <c r="B21" s="79" t="s">
        <v>43</v>
      </c>
      <c r="C21" s="79"/>
      <c r="D21" s="79"/>
      <c r="E21" s="79"/>
      <c r="F21" s="92" t="s">
        <v>80</v>
      </c>
      <c r="G21" s="52" t="s">
        <v>11</v>
      </c>
      <c r="H21" s="17"/>
      <c r="I21" s="17"/>
      <c r="J21" s="17"/>
      <c r="K21" s="51" t="s">
        <v>136</v>
      </c>
      <c r="L21" s="17"/>
      <c r="M21" s="5">
        <f>M24+M26+M32+M41+M67</f>
        <v>99059.804130000004</v>
      </c>
      <c r="N21" s="5">
        <f>N22</f>
        <v>182015.00900000002</v>
      </c>
      <c r="O21" s="5">
        <f>O22</f>
        <v>195831.18174999999</v>
      </c>
      <c r="P21" s="5">
        <f>P22</f>
        <v>152557.65073999998</v>
      </c>
      <c r="Q21" s="62">
        <f>Q22</f>
        <v>141840.59999999998</v>
      </c>
      <c r="R21" s="62">
        <f>R22</f>
        <v>153760.39999999997</v>
      </c>
    </row>
    <row r="22" spans="1:18" ht="57" customHeight="1" x14ac:dyDescent="0.25">
      <c r="A22" s="80"/>
      <c r="B22" s="80"/>
      <c r="C22" s="80"/>
      <c r="D22" s="80"/>
      <c r="E22" s="80"/>
      <c r="F22" s="93"/>
      <c r="G22" s="18" t="s">
        <v>112</v>
      </c>
      <c r="H22" s="17">
        <v>793</v>
      </c>
      <c r="I22" s="17"/>
      <c r="J22" s="17"/>
      <c r="K22" s="17"/>
      <c r="L22" s="17"/>
      <c r="M22" s="5">
        <f>M25+M27+M33+M42+M68</f>
        <v>99051.604129999992</v>
      </c>
      <c r="N22" s="5">
        <f>N25+N27+N33+N42+N68</f>
        <v>182015.00900000002</v>
      </c>
      <c r="O22" s="5">
        <f>O25+O27+O33+O42+O68</f>
        <v>195831.18174999999</v>
      </c>
      <c r="P22" s="5">
        <f>P25+P27+P33+P42+P68</f>
        <v>152557.65073999998</v>
      </c>
      <c r="Q22" s="62">
        <f>Q25+Q27+Q33+Q42+Q68</f>
        <v>141840.59999999998</v>
      </c>
      <c r="R22" s="62">
        <f>R25+R27+R33+R42+R68</f>
        <v>153760.39999999997</v>
      </c>
    </row>
    <row r="23" spans="1:18" ht="70.5" customHeight="1" x14ac:dyDescent="0.25">
      <c r="A23" s="55"/>
      <c r="B23" s="55"/>
      <c r="C23" s="55"/>
      <c r="D23" s="55"/>
      <c r="E23" s="55"/>
      <c r="F23" s="56"/>
      <c r="G23" s="18" t="s">
        <v>144</v>
      </c>
      <c r="H23" s="54">
        <v>794</v>
      </c>
      <c r="I23" s="17"/>
      <c r="J23" s="17"/>
      <c r="K23" s="17"/>
      <c r="L23" s="17"/>
      <c r="M23" s="5">
        <f t="shared" ref="M23:R23" si="0">M43</f>
        <v>8.1999999999999993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5">
        <f t="shared" si="0"/>
        <v>0</v>
      </c>
      <c r="R23" s="5">
        <f t="shared" si="0"/>
        <v>0</v>
      </c>
    </row>
    <row r="24" spans="1:18" x14ac:dyDescent="0.25">
      <c r="A24" s="78" t="s">
        <v>10</v>
      </c>
      <c r="B24" s="78" t="s">
        <v>17</v>
      </c>
      <c r="C24" s="78"/>
      <c r="D24" s="78"/>
      <c r="E24" s="78"/>
      <c r="F24" s="98" t="s">
        <v>44</v>
      </c>
      <c r="G24" s="52" t="s">
        <v>11</v>
      </c>
      <c r="H24" s="17">
        <v>793</v>
      </c>
      <c r="I24" s="17"/>
      <c r="J24" s="17"/>
      <c r="K24" s="51" t="s">
        <v>137</v>
      </c>
      <c r="L24" s="17"/>
      <c r="M24" s="5">
        <v>0</v>
      </c>
      <c r="N24" s="5">
        <v>0</v>
      </c>
      <c r="O24" s="5">
        <v>0</v>
      </c>
      <c r="P24" s="5">
        <v>0</v>
      </c>
      <c r="Q24" s="62">
        <v>0</v>
      </c>
      <c r="R24" s="62">
        <v>0</v>
      </c>
    </row>
    <row r="25" spans="1:18" ht="54.75" customHeight="1" x14ac:dyDescent="0.25">
      <c r="A25" s="78"/>
      <c r="B25" s="78"/>
      <c r="C25" s="78"/>
      <c r="D25" s="78"/>
      <c r="E25" s="78"/>
      <c r="F25" s="98"/>
      <c r="G25" s="18" t="s">
        <v>112</v>
      </c>
      <c r="H25" s="54">
        <v>793</v>
      </c>
      <c r="I25" s="53" t="s">
        <v>45</v>
      </c>
      <c r="J25" s="53" t="s">
        <v>46</v>
      </c>
      <c r="K25" s="31" t="s">
        <v>145</v>
      </c>
      <c r="L25" s="16" t="s">
        <v>76</v>
      </c>
      <c r="M25" s="5">
        <v>0</v>
      </c>
      <c r="N25" s="5">
        <v>0</v>
      </c>
      <c r="O25" s="5">
        <v>0</v>
      </c>
      <c r="P25" s="5">
        <v>0</v>
      </c>
      <c r="Q25" s="62">
        <v>0</v>
      </c>
      <c r="R25" s="62">
        <v>0</v>
      </c>
    </row>
    <row r="26" spans="1:18" ht="15" customHeight="1" x14ac:dyDescent="0.25">
      <c r="A26" s="78" t="s">
        <v>10</v>
      </c>
      <c r="B26" s="78" t="s">
        <v>19</v>
      </c>
      <c r="C26" s="78"/>
      <c r="D26" s="78"/>
      <c r="E26" s="78"/>
      <c r="F26" s="98" t="s">
        <v>47</v>
      </c>
      <c r="G26" s="52" t="s">
        <v>11</v>
      </c>
      <c r="H26" s="54">
        <v>793</v>
      </c>
      <c r="I26" s="53" t="s">
        <v>48</v>
      </c>
      <c r="J26" s="53" t="s">
        <v>49</v>
      </c>
      <c r="K26" s="51" t="s">
        <v>138</v>
      </c>
      <c r="L26" s="59"/>
      <c r="M26" s="5">
        <f t="shared" ref="M26:R26" si="1">M27</f>
        <v>457</v>
      </c>
      <c r="N26" s="5">
        <f t="shared" si="1"/>
        <v>16188.25</v>
      </c>
      <c r="O26" s="5">
        <f t="shared" si="1"/>
        <v>21835.598999999998</v>
      </c>
      <c r="P26" s="5">
        <f t="shared" si="1"/>
        <v>3280.0147900000002</v>
      </c>
      <c r="Q26" s="62">
        <f t="shared" si="1"/>
        <v>342</v>
      </c>
      <c r="R26" s="62">
        <f t="shared" si="1"/>
        <v>342</v>
      </c>
    </row>
    <row r="27" spans="1:18" ht="57.75" customHeight="1" x14ac:dyDescent="0.25">
      <c r="A27" s="78"/>
      <c r="B27" s="78"/>
      <c r="C27" s="78"/>
      <c r="D27" s="78"/>
      <c r="E27" s="78"/>
      <c r="F27" s="98"/>
      <c r="G27" s="18" t="s">
        <v>112</v>
      </c>
      <c r="H27" s="54">
        <v>793</v>
      </c>
      <c r="I27" s="20" t="s">
        <v>48</v>
      </c>
      <c r="J27" s="20" t="s">
        <v>49</v>
      </c>
      <c r="K27" s="51"/>
      <c r="L27" s="54"/>
      <c r="M27" s="5">
        <f>M28+M29+M30</f>
        <v>457</v>
      </c>
      <c r="N27" s="5">
        <f>N28+N29+N30</f>
        <v>16188.25</v>
      </c>
      <c r="O27" s="5">
        <f>O28+O29+O30</f>
        <v>21835.598999999998</v>
      </c>
      <c r="P27" s="5">
        <f>P28+P29+P30+P31</f>
        <v>3280.0147900000002</v>
      </c>
      <c r="Q27" s="62">
        <f>Q28+Q29+Q30</f>
        <v>342</v>
      </c>
      <c r="R27" s="62">
        <f>R28+R29+R30</f>
        <v>342</v>
      </c>
    </row>
    <row r="28" spans="1:18" ht="57" customHeight="1" x14ac:dyDescent="0.25">
      <c r="A28" s="21" t="s">
        <v>10</v>
      </c>
      <c r="B28" s="21" t="s">
        <v>19</v>
      </c>
      <c r="C28" s="21" t="s">
        <v>46</v>
      </c>
      <c r="D28" s="21"/>
      <c r="E28" s="21"/>
      <c r="F28" s="48" t="s">
        <v>64</v>
      </c>
      <c r="G28" s="18" t="s">
        <v>112</v>
      </c>
      <c r="H28" s="23">
        <v>793</v>
      </c>
      <c r="I28" s="21" t="s">
        <v>48</v>
      </c>
      <c r="J28" s="21" t="s">
        <v>49</v>
      </c>
      <c r="K28" s="30" t="s">
        <v>83</v>
      </c>
      <c r="L28" s="32" t="s">
        <v>175</v>
      </c>
      <c r="M28" s="63">
        <v>81</v>
      </c>
      <c r="N28" s="63">
        <v>83.5</v>
      </c>
      <c r="O28" s="63">
        <v>95.236000000000004</v>
      </c>
      <c r="P28" s="63">
        <v>82</v>
      </c>
      <c r="Q28" s="63">
        <v>82</v>
      </c>
      <c r="R28" s="63">
        <v>82</v>
      </c>
    </row>
    <row r="29" spans="1:18" ht="52.5" x14ac:dyDescent="0.25">
      <c r="A29" s="21" t="s">
        <v>10</v>
      </c>
      <c r="B29" s="21" t="s">
        <v>19</v>
      </c>
      <c r="C29" s="21" t="s">
        <v>50</v>
      </c>
      <c r="D29" s="21"/>
      <c r="E29" s="21"/>
      <c r="F29" s="33" t="s">
        <v>82</v>
      </c>
      <c r="G29" s="18" t="s">
        <v>112</v>
      </c>
      <c r="H29" s="23">
        <v>793</v>
      </c>
      <c r="I29" s="21" t="s">
        <v>48</v>
      </c>
      <c r="J29" s="21" t="s">
        <v>49</v>
      </c>
      <c r="K29" s="30" t="s">
        <v>71</v>
      </c>
      <c r="L29" s="32" t="s">
        <v>84</v>
      </c>
      <c r="M29" s="63">
        <v>276</v>
      </c>
      <c r="N29" s="63">
        <v>283.10000000000002</v>
      </c>
      <c r="O29" s="63">
        <v>346.15499999999997</v>
      </c>
      <c r="P29" s="63">
        <v>366</v>
      </c>
      <c r="Q29" s="63">
        <v>250</v>
      </c>
      <c r="R29" s="63">
        <v>250</v>
      </c>
    </row>
    <row r="30" spans="1:18" ht="116.25" customHeight="1" x14ac:dyDescent="0.25">
      <c r="A30" s="21" t="s">
        <v>10</v>
      </c>
      <c r="B30" s="21" t="s">
        <v>19</v>
      </c>
      <c r="C30" s="21" t="s">
        <v>62</v>
      </c>
      <c r="D30" s="21"/>
      <c r="E30" s="21"/>
      <c r="F30" s="29" t="s">
        <v>63</v>
      </c>
      <c r="G30" s="18" t="s">
        <v>112</v>
      </c>
      <c r="H30" s="23">
        <v>793</v>
      </c>
      <c r="I30" s="21" t="s">
        <v>48</v>
      </c>
      <c r="J30" s="21" t="s">
        <v>49</v>
      </c>
      <c r="K30" s="30" t="s">
        <v>165</v>
      </c>
      <c r="L30" s="32" t="s">
        <v>166</v>
      </c>
      <c r="M30" s="63">
        <v>100</v>
      </c>
      <c r="N30" s="63">
        <v>15821.65</v>
      </c>
      <c r="O30" s="63">
        <v>21394.207999999999</v>
      </c>
      <c r="P30" s="63">
        <v>2832.0147900000002</v>
      </c>
      <c r="Q30" s="63">
        <v>10</v>
      </c>
      <c r="R30" s="63">
        <v>10</v>
      </c>
    </row>
    <row r="31" spans="1:18" ht="116.25" customHeight="1" x14ac:dyDescent="0.25">
      <c r="A31" s="21"/>
      <c r="B31" s="21"/>
      <c r="C31" s="21"/>
      <c r="D31" s="21"/>
      <c r="E31" s="21"/>
      <c r="F31" s="29" t="s">
        <v>127</v>
      </c>
      <c r="G31" s="18" t="s">
        <v>112</v>
      </c>
      <c r="H31" s="23">
        <v>793</v>
      </c>
      <c r="I31" s="21" t="s">
        <v>48</v>
      </c>
      <c r="J31" s="21" t="s">
        <v>49</v>
      </c>
      <c r="K31" s="46" t="s">
        <v>128</v>
      </c>
      <c r="L31" s="32">
        <v>414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63">
        <v>0</v>
      </c>
    </row>
    <row r="32" spans="1:18" x14ac:dyDescent="0.25">
      <c r="A32" s="78" t="s">
        <v>10</v>
      </c>
      <c r="B32" s="78" t="s">
        <v>21</v>
      </c>
      <c r="C32" s="78"/>
      <c r="D32" s="78"/>
      <c r="E32" s="78"/>
      <c r="F32" s="98" t="s">
        <v>51</v>
      </c>
      <c r="G32" s="52" t="s">
        <v>11</v>
      </c>
      <c r="H32" s="54"/>
      <c r="I32" s="53"/>
      <c r="J32" s="53"/>
      <c r="K32" s="51" t="s">
        <v>139</v>
      </c>
      <c r="L32" s="54"/>
      <c r="M32" s="62">
        <f t="shared" ref="M32:R32" si="2">M33</f>
        <v>34790.49</v>
      </c>
      <c r="N32" s="62">
        <f t="shared" si="2"/>
        <v>15996.93</v>
      </c>
      <c r="O32" s="62">
        <f t="shared" si="2"/>
        <v>19038.636569999999</v>
      </c>
      <c r="P32" s="62">
        <f t="shared" si="2"/>
        <v>18005.028019999998</v>
      </c>
      <c r="Q32" s="62">
        <f t="shared" si="2"/>
        <v>1247</v>
      </c>
      <c r="R32" s="62">
        <f t="shared" si="2"/>
        <v>1247</v>
      </c>
    </row>
    <row r="33" spans="1:18" ht="52.5" x14ac:dyDescent="0.25">
      <c r="A33" s="78"/>
      <c r="B33" s="78"/>
      <c r="C33" s="78"/>
      <c r="D33" s="78"/>
      <c r="E33" s="78"/>
      <c r="F33" s="98"/>
      <c r="G33" s="18" t="s">
        <v>112</v>
      </c>
      <c r="H33" s="54">
        <v>793</v>
      </c>
      <c r="I33" s="20"/>
      <c r="J33" s="20"/>
      <c r="K33" s="53"/>
      <c r="L33" s="54"/>
      <c r="M33" s="62">
        <f>M34+M35+M36+M37+M38+M39</f>
        <v>34790.49</v>
      </c>
      <c r="N33" s="62">
        <f>N34+N35+N36+N37+N38+N39</f>
        <v>15996.93</v>
      </c>
      <c r="O33" s="62">
        <f>O34+O35+O36+O37+O38+O39+O40</f>
        <v>19038.636569999999</v>
      </c>
      <c r="P33" s="62">
        <f>P34+P35+P36+P37+P38+P39+P40</f>
        <v>18005.028019999998</v>
      </c>
      <c r="Q33" s="62">
        <f>Q34+Q35+Q36+Q37+Q38+Q39+Q40</f>
        <v>1247</v>
      </c>
      <c r="R33" s="62">
        <f>R34+R35+R36+R37+R38+R39+R40</f>
        <v>1247</v>
      </c>
    </row>
    <row r="34" spans="1:18" s="26" customFormat="1" ht="47.25" customHeight="1" x14ac:dyDescent="0.25">
      <c r="A34" s="19" t="s">
        <v>10</v>
      </c>
      <c r="B34" s="19" t="s">
        <v>21</v>
      </c>
      <c r="C34" s="19" t="s">
        <v>19</v>
      </c>
      <c r="D34" s="19"/>
      <c r="E34" s="19"/>
      <c r="F34" s="24" t="s">
        <v>65</v>
      </c>
      <c r="G34" s="22" t="s">
        <v>112</v>
      </c>
      <c r="H34" s="25">
        <v>793</v>
      </c>
      <c r="I34" s="20" t="s">
        <v>48</v>
      </c>
      <c r="J34" s="20" t="s">
        <v>52</v>
      </c>
      <c r="K34" s="31" t="s">
        <v>72</v>
      </c>
      <c r="L34" s="25">
        <v>244</v>
      </c>
      <c r="M34" s="63">
        <v>100</v>
      </c>
      <c r="N34" s="63">
        <v>24</v>
      </c>
      <c r="O34" s="63">
        <v>0</v>
      </c>
      <c r="P34" s="63">
        <v>0</v>
      </c>
      <c r="Q34" s="63">
        <v>50</v>
      </c>
      <c r="R34" s="63">
        <v>50</v>
      </c>
    </row>
    <row r="35" spans="1:18" s="26" customFormat="1" ht="45" x14ac:dyDescent="0.25">
      <c r="A35" s="19" t="s">
        <v>10</v>
      </c>
      <c r="B35" s="19" t="s">
        <v>21</v>
      </c>
      <c r="C35" s="19" t="s">
        <v>25</v>
      </c>
      <c r="D35" s="19"/>
      <c r="E35" s="19"/>
      <c r="F35" s="24" t="s">
        <v>53</v>
      </c>
      <c r="G35" s="22" t="s">
        <v>112</v>
      </c>
      <c r="H35" s="25">
        <v>793</v>
      </c>
      <c r="I35" s="20" t="s">
        <v>48</v>
      </c>
      <c r="J35" s="20" t="s">
        <v>52</v>
      </c>
      <c r="K35" s="31" t="s">
        <v>123</v>
      </c>
      <c r="L35" s="16" t="s">
        <v>70</v>
      </c>
      <c r="M35" s="63">
        <v>522.1</v>
      </c>
      <c r="N35" s="63">
        <f>687.5+0.43+3461.2</f>
        <v>4149.13</v>
      </c>
      <c r="O35" s="63">
        <v>153.17699999999999</v>
      </c>
      <c r="P35" s="63">
        <v>188.38702000000001</v>
      </c>
      <c r="Q35" s="63">
        <v>537</v>
      </c>
      <c r="R35" s="63">
        <v>537</v>
      </c>
    </row>
    <row r="36" spans="1:18" s="26" customFormat="1" ht="142.5" customHeight="1" x14ac:dyDescent="0.25">
      <c r="A36" s="19" t="s">
        <v>10</v>
      </c>
      <c r="B36" s="19" t="s">
        <v>21</v>
      </c>
      <c r="C36" s="19" t="s">
        <v>68</v>
      </c>
      <c r="D36" s="19"/>
      <c r="E36" s="19"/>
      <c r="F36" s="24" t="s">
        <v>85</v>
      </c>
      <c r="G36" s="22" t="s">
        <v>112</v>
      </c>
      <c r="H36" s="25">
        <v>793</v>
      </c>
      <c r="I36" s="20" t="s">
        <v>48</v>
      </c>
      <c r="J36" s="20" t="s">
        <v>52</v>
      </c>
      <c r="K36" s="31" t="s">
        <v>135</v>
      </c>
      <c r="L36" s="61" t="s">
        <v>152</v>
      </c>
      <c r="M36" s="63">
        <f>17886.05+12202.14</f>
        <v>30088.19</v>
      </c>
      <c r="N36" s="63">
        <f>0.3+5708.1</f>
        <v>5708.4000000000005</v>
      </c>
      <c r="O36" s="63">
        <f>6270.2+0.02257</f>
        <v>6270.2225699999999</v>
      </c>
      <c r="P36" s="63">
        <v>0</v>
      </c>
      <c r="Q36" s="63">
        <v>0</v>
      </c>
      <c r="R36" s="63">
        <v>0</v>
      </c>
    </row>
    <row r="37" spans="1:18" s="26" customFormat="1" ht="67.5" customHeight="1" x14ac:dyDescent="0.25">
      <c r="A37" s="19" t="s">
        <v>10</v>
      </c>
      <c r="B37" s="19" t="s">
        <v>21</v>
      </c>
      <c r="C37" s="19" t="s">
        <v>23</v>
      </c>
      <c r="D37" s="19"/>
      <c r="E37" s="19"/>
      <c r="F37" s="24" t="s">
        <v>86</v>
      </c>
      <c r="G37" s="22" t="s">
        <v>112</v>
      </c>
      <c r="H37" s="25">
        <v>793</v>
      </c>
      <c r="I37" s="20" t="s">
        <v>48</v>
      </c>
      <c r="J37" s="20" t="s">
        <v>52</v>
      </c>
      <c r="K37" s="31" t="s">
        <v>167</v>
      </c>
      <c r="L37" s="16">
        <v>243</v>
      </c>
      <c r="M37" s="63">
        <v>3404.4</v>
      </c>
      <c r="N37" s="63">
        <f>4379.2+10.3</f>
        <v>4389.5</v>
      </c>
      <c r="O37" s="63">
        <v>9471.0679999999993</v>
      </c>
      <c r="P37" s="63">
        <v>16472.429</v>
      </c>
      <c r="Q37" s="63">
        <v>10</v>
      </c>
      <c r="R37" s="63">
        <v>10</v>
      </c>
    </row>
    <row r="38" spans="1:18" s="36" customFormat="1" ht="48" customHeight="1" x14ac:dyDescent="0.25">
      <c r="A38" s="19"/>
      <c r="B38" s="19"/>
      <c r="C38" s="19"/>
      <c r="D38" s="19"/>
      <c r="E38" s="19"/>
      <c r="F38" s="24" t="s">
        <v>96</v>
      </c>
      <c r="G38" s="22" t="s">
        <v>112</v>
      </c>
      <c r="H38" s="25"/>
      <c r="I38" s="20"/>
      <c r="J38" s="20"/>
      <c r="K38" s="31"/>
      <c r="L38" s="16"/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63">
        <v>0</v>
      </c>
    </row>
    <row r="39" spans="1:18" ht="45" x14ac:dyDescent="0.25">
      <c r="A39" s="21" t="s">
        <v>10</v>
      </c>
      <c r="B39" s="21" t="s">
        <v>21</v>
      </c>
      <c r="C39" s="21" t="s">
        <v>69</v>
      </c>
      <c r="D39" s="21"/>
      <c r="E39" s="21"/>
      <c r="F39" s="27" t="s">
        <v>54</v>
      </c>
      <c r="G39" s="22" t="s">
        <v>112</v>
      </c>
      <c r="H39" s="21">
        <v>793</v>
      </c>
      <c r="I39" s="21" t="s">
        <v>48</v>
      </c>
      <c r="J39" s="21" t="s">
        <v>52</v>
      </c>
      <c r="K39" s="30" t="s">
        <v>178</v>
      </c>
      <c r="L39" s="32" t="s">
        <v>106</v>
      </c>
      <c r="M39" s="63">
        <v>675.8</v>
      </c>
      <c r="N39" s="63">
        <v>1725.9</v>
      </c>
      <c r="O39" s="63">
        <v>1141.039</v>
      </c>
      <c r="P39" s="63">
        <f>591.712+34</f>
        <v>625.71199999999999</v>
      </c>
      <c r="Q39" s="63">
        <v>650</v>
      </c>
      <c r="R39" s="63">
        <v>650</v>
      </c>
    </row>
    <row r="40" spans="1:18" ht="67.5" x14ac:dyDescent="0.25">
      <c r="A40" s="21" t="s">
        <v>10</v>
      </c>
      <c r="B40" s="21" t="s">
        <v>21</v>
      </c>
      <c r="C40" s="21" t="s">
        <v>62</v>
      </c>
      <c r="D40" s="21"/>
      <c r="E40" s="21"/>
      <c r="F40" s="27" t="s">
        <v>150</v>
      </c>
      <c r="G40" s="22" t="s">
        <v>112</v>
      </c>
      <c r="H40" s="21" t="s">
        <v>60</v>
      </c>
      <c r="I40" s="21" t="s">
        <v>48</v>
      </c>
      <c r="J40" s="21" t="s">
        <v>52</v>
      </c>
      <c r="K40" s="30" t="s">
        <v>168</v>
      </c>
      <c r="L40" s="32" t="s">
        <v>169</v>
      </c>
      <c r="M40" s="63">
        <v>0</v>
      </c>
      <c r="N40" s="63">
        <v>0</v>
      </c>
      <c r="O40" s="63">
        <f>2002.93+0.2</f>
        <v>2003.13</v>
      </c>
      <c r="P40" s="63">
        <v>718.5</v>
      </c>
      <c r="Q40" s="63">
        <v>0</v>
      </c>
      <c r="R40" s="63">
        <v>0</v>
      </c>
    </row>
    <row r="41" spans="1:18" ht="15" customHeight="1" x14ac:dyDescent="0.25">
      <c r="A41" s="104" t="s">
        <v>10</v>
      </c>
      <c r="B41" s="104" t="s">
        <v>23</v>
      </c>
      <c r="C41" s="104"/>
      <c r="D41" s="104"/>
      <c r="E41" s="104"/>
      <c r="F41" s="101" t="s">
        <v>55</v>
      </c>
      <c r="G41" s="52" t="s">
        <v>11</v>
      </c>
      <c r="H41" s="17"/>
      <c r="I41" s="17"/>
      <c r="J41" s="17"/>
      <c r="K41" s="51" t="s">
        <v>140</v>
      </c>
      <c r="L41" s="17"/>
      <c r="M41" s="5">
        <f>M42+M43</f>
        <v>608.30000000000007</v>
      </c>
      <c r="N41" s="5">
        <f>N42</f>
        <v>7745.7000000000007</v>
      </c>
      <c r="O41" s="5">
        <f>O42</f>
        <v>13940.975390000001</v>
      </c>
      <c r="P41" s="5">
        <f>P42</f>
        <v>28398.422469999998</v>
      </c>
      <c r="Q41" s="62">
        <f>Q42</f>
        <v>18509.3</v>
      </c>
      <c r="R41" s="62">
        <f>R42</f>
        <v>18509.3</v>
      </c>
    </row>
    <row r="42" spans="1:18" ht="52.5" x14ac:dyDescent="0.25">
      <c r="A42" s="105"/>
      <c r="B42" s="105"/>
      <c r="C42" s="105"/>
      <c r="D42" s="105"/>
      <c r="E42" s="105"/>
      <c r="F42" s="102"/>
      <c r="G42" s="18" t="s">
        <v>112</v>
      </c>
      <c r="H42" s="17">
        <v>793</v>
      </c>
      <c r="I42" s="19"/>
      <c r="J42" s="19"/>
      <c r="K42" s="17"/>
      <c r="L42" s="17"/>
      <c r="M42" s="5">
        <f>M44+M45+M49+M50+M51+M52+M53+M55+M56+M59+M61+M62+M63+M64+M65</f>
        <v>600.1</v>
      </c>
      <c r="N42" s="5">
        <f>N44+N45+N49+N50+N51+N52+N53+N55+N56+N59+N61+N62+N63+N64+N65</f>
        <v>7745.7000000000007</v>
      </c>
      <c r="O42" s="5">
        <f>O44+O45+O49+O50+O51+O52+O53+O55+O56+O59+O60+O61+O62+O63+O64+O65+O47+O48+O54</f>
        <v>13940.975390000001</v>
      </c>
      <c r="P42" s="5">
        <f>P44+P45+P49+P50+P51+P52+P53+P55+P56+P59+P60+P61+P62+P63+P64+P65+P47+P48+P54+P58+P66+P57</f>
        <v>28398.422469999998</v>
      </c>
      <c r="Q42" s="62">
        <f>Q44+Q45+Q49+Q50+Q51+Q52+Q53+Q55+Q56+Q59+Q60+Q61+Q62+Q63+Q64+Q65+Q47+Q48+Q54+Q58+Q66</f>
        <v>18509.3</v>
      </c>
      <c r="R42" s="62">
        <f>R44+R45+R49+R50+R51+R52+R53+R55+R56+R59+R60+R61+R62+R63+R64+R65+R47+R48+R54+R58+R66</f>
        <v>18509.3</v>
      </c>
    </row>
    <row r="43" spans="1:18" ht="52.5" x14ac:dyDescent="0.25">
      <c r="A43" s="106"/>
      <c r="B43" s="106"/>
      <c r="C43" s="106"/>
      <c r="D43" s="106"/>
      <c r="E43" s="106"/>
      <c r="F43" s="103"/>
      <c r="G43" s="18" t="s">
        <v>142</v>
      </c>
      <c r="H43" s="17">
        <v>794</v>
      </c>
      <c r="I43" s="19"/>
      <c r="J43" s="19"/>
      <c r="K43" s="17"/>
      <c r="L43" s="17"/>
      <c r="M43" s="5">
        <f>M46</f>
        <v>8.1999999999999993</v>
      </c>
      <c r="N43" s="5"/>
      <c r="O43" s="5"/>
      <c r="P43" s="5"/>
      <c r="Q43" s="62"/>
      <c r="R43" s="62"/>
    </row>
    <row r="44" spans="1:18" ht="45" x14ac:dyDescent="0.25">
      <c r="A44" s="21" t="s">
        <v>10</v>
      </c>
      <c r="B44" s="21" t="s">
        <v>23</v>
      </c>
      <c r="C44" s="21" t="s">
        <v>23</v>
      </c>
      <c r="D44" s="21"/>
      <c r="E44" s="21"/>
      <c r="F44" s="27" t="s">
        <v>57</v>
      </c>
      <c r="G44" s="22" t="s">
        <v>112</v>
      </c>
      <c r="H44" s="21">
        <v>793</v>
      </c>
      <c r="I44" s="21" t="s">
        <v>48</v>
      </c>
      <c r="J44" s="21" t="s">
        <v>56</v>
      </c>
      <c r="K44" s="30" t="s">
        <v>170</v>
      </c>
      <c r="L44" s="23">
        <v>244</v>
      </c>
      <c r="M44" s="63">
        <v>438.3</v>
      </c>
      <c r="N44" s="63">
        <v>459.6</v>
      </c>
      <c r="O44" s="63">
        <f>392.638</f>
        <v>392.63799999999998</v>
      </c>
      <c r="P44" s="63">
        <v>321.07337999999999</v>
      </c>
      <c r="Q44" s="63">
        <v>0</v>
      </c>
      <c r="R44" s="63">
        <v>0</v>
      </c>
    </row>
    <row r="45" spans="1:18" ht="45" x14ac:dyDescent="0.25">
      <c r="A45" s="21" t="s">
        <v>10</v>
      </c>
      <c r="B45" s="21" t="s">
        <v>23</v>
      </c>
      <c r="C45" s="21" t="s">
        <v>21</v>
      </c>
      <c r="D45" s="21"/>
      <c r="E45" s="21"/>
      <c r="F45" s="27" t="s">
        <v>134</v>
      </c>
      <c r="G45" s="22" t="s">
        <v>112</v>
      </c>
      <c r="H45" s="21" t="s">
        <v>60</v>
      </c>
      <c r="I45" s="21" t="s">
        <v>58</v>
      </c>
      <c r="J45" s="21" t="s">
        <v>48</v>
      </c>
      <c r="K45" s="30" t="s">
        <v>101</v>
      </c>
      <c r="L45" s="32" t="s">
        <v>163</v>
      </c>
      <c r="M45" s="63">
        <f>170-8.2</f>
        <v>161.80000000000001</v>
      </c>
      <c r="N45" s="63">
        <v>170</v>
      </c>
      <c r="O45" s="63">
        <v>0</v>
      </c>
      <c r="P45" s="63">
        <v>0</v>
      </c>
      <c r="Q45" s="63">
        <v>0</v>
      </c>
      <c r="R45" s="63">
        <v>0</v>
      </c>
    </row>
    <row r="46" spans="1:18" ht="56.25" x14ac:dyDescent="0.25">
      <c r="A46" s="21" t="s">
        <v>10</v>
      </c>
      <c r="B46" s="21" t="s">
        <v>23</v>
      </c>
      <c r="C46" s="21" t="s">
        <v>21</v>
      </c>
      <c r="D46" s="21"/>
      <c r="E46" s="21"/>
      <c r="F46" s="27" t="s">
        <v>134</v>
      </c>
      <c r="G46" s="22" t="s">
        <v>142</v>
      </c>
      <c r="H46" s="21" t="s">
        <v>98</v>
      </c>
      <c r="I46" s="21" t="s">
        <v>58</v>
      </c>
      <c r="J46" s="21" t="s">
        <v>48</v>
      </c>
      <c r="K46" s="30" t="s">
        <v>73</v>
      </c>
      <c r="L46" s="32">
        <v>612</v>
      </c>
      <c r="M46" s="63">
        <v>8.1999999999999993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</row>
    <row r="47" spans="1:18" ht="45" x14ac:dyDescent="0.25">
      <c r="A47" s="21" t="s">
        <v>10</v>
      </c>
      <c r="B47" s="21" t="s">
        <v>23</v>
      </c>
      <c r="C47" s="21" t="s">
        <v>21</v>
      </c>
      <c r="D47" s="21"/>
      <c r="E47" s="21"/>
      <c r="F47" s="27" t="s">
        <v>147</v>
      </c>
      <c r="G47" s="22" t="s">
        <v>112</v>
      </c>
      <c r="H47" s="21" t="s">
        <v>98</v>
      </c>
      <c r="I47" s="21" t="s">
        <v>58</v>
      </c>
      <c r="J47" s="21" t="s">
        <v>48</v>
      </c>
      <c r="K47" s="30" t="s">
        <v>73</v>
      </c>
      <c r="L47" s="32">
        <v>244</v>
      </c>
      <c r="M47" s="63">
        <v>0</v>
      </c>
      <c r="N47" s="63">
        <v>0</v>
      </c>
      <c r="O47" s="63">
        <v>205.64699999999999</v>
      </c>
      <c r="P47" s="63">
        <v>14055.3</v>
      </c>
      <c r="Q47" s="63">
        <v>14055.3</v>
      </c>
      <c r="R47" s="63">
        <v>14055.3</v>
      </c>
    </row>
    <row r="48" spans="1:18" ht="45" x14ac:dyDescent="0.25">
      <c r="A48" s="21"/>
      <c r="B48" s="21"/>
      <c r="C48" s="21"/>
      <c r="D48" s="21"/>
      <c r="E48" s="21"/>
      <c r="F48" s="27" t="s">
        <v>129</v>
      </c>
      <c r="G48" s="22" t="s">
        <v>112</v>
      </c>
      <c r="H48" s="21" t="s">
        <v>60</v>
      </c>
      <c r="I48" s="21" t="s">
        <v>48</v>
      </c>
      <c r="J48" s="21" t="s">
        <v>56</v>
      </c>
      <c r="K48" s="30" t="s">
        <v>130</v>
      </c>
      <c r="L48" s="30" t="s">
        <v>131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63">
        <v>0</v>
      </c>
    </row>
    <row r="49" spans="1:18" ht="56.25" x14ac:dyDescent="0.25">
      <c r="A49" s="21" t="s">
        <v>10</v>
      </c>
      <c r="B49" s="21" t="s">
        <v>23</v>
      </c>
      <c r="C49" s="21" t="s">
        <v>68</v>
      </c>
      <c r="D49" s="21"/>
      <c r="E49" s="21"/>
      <c r="F49" s="27" t="s">
        <v>88</v>
      </c>
      <c r="G49" s="22" t="s">
        <v>112</v>
      </c>
      <c r="H49" s="21" t="s">
        <v>60</v>
      </c>
      <c r="I49" s="21" t="s">
        <v>58</v>
      </c>
      <c r="J49" s="21" t="s">
        <v>48</v>
      </c>
      <c r="K49" s="30" t="s">
        <v>90</v>
      </c>
      <c r="L49" s="32">
        <v>244.22499999999999</v>
      </c>
      <c r="M49" s="63">
        <v>0</v>
      </c>
      <c r="N49" s="63">
        <v>0</v>
      </c>
      <c r="O49" s="63">
        <v>0</v>
      </c>
      <c r="P49" s="63">
        <v>0</v>
      </c>
      <c r="Q49" s="63">
        <v>0</v>
      </c>
      <c r="R49" s="63">
        <v>0</v>
      </c>
    </row>
    <row r="50" spans="1:18" ht="56.25" x14ac:dyDescent="0.25">
      <c r="A50" s="21" t="s">
        <v>10</v>
      </c>
      <c r="B50" s="21" t="s">
        <v>23</v>
      </c>
      <c r="C50" s="21" t="s">
        <v>68</v>
      </c>
      <c r="D50" s="21"/>
      <c r="E50" s="21"/>
      <c r="F50" s="27" t="s">
        <v>88</v>
      </c>
      <c r="G50" s="22" t="s">
        <v>112</v>
      </c>
      <c r="H50" s="21" t="s">
        <v>60</v>
      </c>
      <c r="I50" s="21" t="s">
        <v>58</v>
      </c>
      <c r="J50" s="21" t="s">
        <v>48</v>
      </c>
      <c r="K50" s="30" t="s">
        <v>90</v>
      </c>
      <c r="L50" s="32">
        <v>244</v>
      </c>
      <c r="M50" s="63">
        <v>0</v>
      </c>
      <c r="N50" s="63">
        <v>0</v>
      </c>
      <c r="O50" s="63">
        <v>0</v>
      </c>
      <c r="P50" s="63">
        <v>0</v>
      </c>
      <c r="Q50" s="63">
        <v>0</v>
      </c>
      <c r="R50" s="63">
        <v>0</v>
      </c>
    </row>
    <row r="51" spans="1:18" ht="56.25" x14ac:dyDescent="0.25">
      <c r="A51" s="21" t="s">
        <v>10</v>
      </c>
      <c r="B51" s="21" t="s">
        <v>23</v>
      </c>
      <c r="C51" s="21" t="s">
        <v>68</v>
      </c>
      <c r="D51" s="21"/>
      <c r="E51" s="21"/>
      <c r="F51" s="27" t="s">
        <v>88</v>
      </c>
      <c r="G51" s="22" t="s">
        <v>112</v>
      </c>
      <c r="H51" s="21" t="s">
        <v>60</v>
      </c>
      <c r="I51" s="21" t="s">
        <v>58</v>
      </c>
      <c r="J51" s="21" t="s">
        <v>48</v>
      </c>
      <c r="K51" s="30" t="s">
        <v>102</v>
      </c>
      <c r="L51" s="34">
        <v>244</v>
      </c>
      <c r="M51" s="63">
        <v>0</v>
      </c>
      <c r="N51" s="63">
        <v>0</v>
      </c>
      <c r="O51" s="63">
        <v>0</v>
      </c>
      <c r="P51" s="63">
        <v>0</v>
      </c>
      <c r="Q51" s="63">
        <v>0</v>
      </c>
      <c r="R51" s="63">
        <v>0</v>
      </c>
    </row>
    <row r="52" spans="1:18" ht="45" x14ac:dyDescent="0.25">
      <c r="A52" s="21"/>
      <c r="B52" s="21"/>
      <c r="C52" s="21"/>
      <c r="D52" s="21"/>
      <c r="E52" s="21"/>
      <c r="F52" s="27" t="s">
        <v>97</v>
      </c>
      <c r="G52" s="22" t="s">
        <v>112</v>
      </c>
      <c r="H52" s="21" t="s">
        <v>98</v>
      </c>
      <c r="I52" s="21" t="s">
        <v>10</v>
      </c>
      <c r="J52" s="21" t="s">
        <v>58</v>
      </c>
      <c r="K52" s="30" t="s">
        <v>103</v>
      </c>
      <c r="L52" s="34">
        <v>244</v>
      </c>
      <c r="M52" s="63">
        <v>0</v>
      </c>
      <c r="N52" s="63">
        <v>0</v>
      </c>
      <c r="O52" s="63">
        <v>0</v>
      </c>
      <c r="P52" s="63">
        <v>0</v>
      </c>
      <c r="Q52" s="63">
        <v>0</v>
      </c>
      <c r="R52" s="63">
        <v>0</v>
      </c>
    </row>
    <row r="53" spans="1:18" ht="45" x14ac:dyDescent="0.25">
      <c r="A53" s="21" t="s">
        <v>10</v>
      </c>
      <c r="B53" s="21" t="s">
        <v>23</v>
      </c>
      <c r="C53" s="21" t="s">
        <v>68</v>
      </c>
      <c r="D53" s="21"/>
      <c r="E53" s="21"/>
      <c r="F53" s="27" t="s">
        <v>89</v>
      </c>
      <c r="G53" s="22" t="s">
        <v>112</v>
      </c>
      <c r="H53" s="21" t="s">
        <v>60</v>
      </c>
      <c r="I53" s="21" t="s">
        <v>58</v>
      </c>
      <c r="J53" s="21" t="s">
        <v>48</v>
      </c>
      <c r="K53" s="30" t="s">
        <v>73</v>
      </c>
      <c r="L53" s="34">
        <v>244</v>
      </c>
      <c r="M53" s="63">
        <v>0</v>
      </c>
      <c r="N53" s="63">
        <v>0</v>
      </c>
      <c r="O53" s="63">
        <v>0</v>
      </c>
      <c r="P53" s="63">
        <v>0</v>
      </c>
      <c r="Q53" s="63">
        <v>0</v>
      </c>
      <c r="R53" s="63">
        <v>0</v>
      </c>
    </row>
    <row r="54" spans="1:18" ht="45" x14ac:dyDescent="0.25">
      <c r="A54" s="21"/>
      <c r="B54" s="21"/>
      <c r="C54" s="21"/>
      <c r="D54" s="21"/>
      <c r="E54" s="21"/>
      <c r="F54" s="27" t="s">
        <v>148</v>
      </c>
      <c r="G54" s="22" t="s">
        <v>112</v>
      </c>
      <c r="H54" s="21" t="s">
        <v>60</v>
      </c>
      <c r="I54" s="21" t="s">
        <v>48</v>
      </c>
      <c r="J54" s="21" t="s">
        <v>56</v>
      </c>
      <c r="K54" s="30" t="s">
        <v>149</v>
      </c>
      <c r="L54" s="34">
        <v>244</v>
      </c>
      <c r="M54" s="63">
        <v>0</v>
      </c>
      <c r="N54" s="63">
        <v>0</v>
      </c>
      <c r="O54" s="63">
        <v>1464.2529999999999</v>
      </c>
      <c r="P54" s="63">
        <v>53.889780000000002</v>
      </c>
      <c r="Q54" s="63">
        <v>0</v>
      </c>
      <c r="R54" s="63">
        <v>0</v>
      </c>
    </row>
    <row r="55" spans="1:18" ht="45" x14ac:dyDescent="0.25">
      <c r="A55" s="21" t="s">
        <v>10</v>
      </c>
      <c r="B55" s="21" t="s">
        <v>23</v>
      </c>
      <c r="C55" s="21" t="s">
        <v>66</v>
      </c>
      <c r="D55" s="21"/>
      <c r="E55" s="21"/>
      <c r="F55" s="27" t="s">
        <v>75</v>
      </c>
      <c r="G55" s="22" t="s">
        <v>112</v>
      </c>
      <c r="H55" s="21">
        <v>793</v>
      </c>
      <c r="I55" s="21" t="s">
        <v>48</v>
      </c>
      <c r="J55" s="21" t="s">
        <v>56</v>
      </c>
      <c r="K55" s="30" t="s">
        <v>74</v>
      </c>
      <c r="L55" s="32">
        <v>521</v>
      </c>
      <c r="M55" s="63">
        <v>0</v>
      </c>
      <c r="N55" s="63">
        <v>0</v>
      </c>
      <c r="O55" s="63">
        <v>0</v>
      </c>
      <c r="P55" s="63">
        <v>0</v>
      </c>
      <c r="Q55" s="63">
        <v>0</v>
      </c>
      <c r="R55" s="63">
        <v>0</v>
      </c>
    </row>
    <row r="56" spans="1:18" ht="127.5" customHeight="1" x14ac:dyDescent="0.25">
      <c r="A56" s="68"/>
      <c r="B56" s="68"/>
      <c r="C56" s="68"/>
      <c r="D56" s="68"/>
      <c r="E56" s="68"/>
      <c r="F56" s="69" t="s">
        <v>115</v>
      </c>
      <c r="G56" s="70" t="s">
        <v>112</v>
      </c>
      <c r="H56" s="21" t="s">
        <v>60</v>
      </c>
      <c r="I56" s="21" t="s">
        <v>48</v>
      </c>
      <c r="J56" s="21" t="s">
        <v>56</v>
      </c>
      <c r="K56" s="30" t="s">
        <v>187</v>
      </c>
      <c r="L56" s="32">
        <v>244</v>
      </c>
      <c r="M56" s="63">
        <v>0</v>
      </c>
      <c r="N56" s="72">
        <f>991.8+330.6</f>
        <v>1322.4</v>
      </c>
      <c r="O56" s="63">
        <v>860.9</v>
      </c>
      <c r="P56" s="63">
        <v>158.678</v>
      </c>
      <c r="Q56" s="63">
        <v>0</v>
      </c>
      <c r="R56" s="63">
        <v>0</v>
      </c>
    </row>
    <row r="57" spans="1:18" ht="73.150000000000006" customHeight="1" x14ac:dyDescent="0.25">
      <c r="A57" s="68"/>
      <c r="B57" s="68"/>
      <c r="C57" s="68"/>
      <c r="D57" s="68"/>
      <c r="E57" s="68"/>
      <c r="F57" s="69" t="s">
        <v>184</v>
      </c>
      <c r="G57" s="70" t="s">
        <v>112</v>
      </c>
      <c r="H57" s="66" t="s">
        <v>60</v>
      </c>
      <c r="I57" s="66" t="s">
        <v>48</v>
      </c>
      <c r="J57" s="66" t="s">
        <v>56</v>
      </c>
      <c r="K57" s="73" t="s">
        <v>182</v>
      </c>
      <c r="L57" s="67">
        <v>244</v>
      </c>
      <c r="M57" s="63">
        <v>0</v>
      </c>
      <c r="N57" s="63">
        <v>0</v>
      </c>
      <c r="O57" s="63">
        <v>0</v>
      </c>
      <c r="P57" s="65">
        <v>6735.5510000000004</v>
      </c>
      <c r="Q57" s="63">
        <v>0</v>
      </c>
      <c r="R57" s="63">
        <v>0</v>
      </c>
    </row>
    <row r="58" spans="1:18" ht="23.45" customHeight="1" x14ac:dyDescent="0.25">
      <c r="A58" s="108"/>
      <c r="B58" s="108"/>
      <c r="C58" s="108"/>
      <c r="D58" s="108"/>
      <c r="E58" s="108"/>
      <c r="F58" s="107" t="s">
        <v>185</v>
      </c>
      <c r="G58" s="82" t="s">
        <v>112</v>
      </c>
      <c r="H58" s="66" t="s">
        <v>60</v>
      </c>
      <c r="I58" s="66" t="s">
        <v>58</v>
      </c>
      <c r="J58" s="66" t="s">
        <v>48</v>
      </c>
      <c r="K58" s="73" t="s">
        <v>180</v>
      </c>
      <c r="L58" s="67">
        <v>612</v>
      </c>
      <c r="M58" s="65">
        <v>0</v>
      </c>
      <c r="N58" s="77">
        <v>0</v>
      </c>
      <c r="O58" s="65">
        <v>0</v>
      </c>
      <c r="P58" s="65">
        <v>64</v>
      </c>
      <c r="Q58" s="65">
        <v>64</v>
      </c>
      <c r="R58" s="65">
        <v>64</v>
      </c>
    </row>
    <row r="59" spans="1:18" ht="99.6" customHeight="1" x14ac:dyDescent="0.25">
      <c r="A59" s="108"/>
      <c r="B59" s="108"/>
      <c r="C59" s="108"/>
      <c r="D59" s="108"/>
      <c r="E59" s="108"/>
      <c r="F59" s="107"/>
      <c r="G59" s="82"/>
      <c r="H59" s="21" t="s">
        <v>60</v>
      </c>
      <c r="I59" s="21" t="s">
        <v>48</v>
      </c>
      <c r="J59" s="21" t="s">
        <v>56</v>
      </c>
      <c r="K59" s="30" t="s">
        <v>186</v>
      </c>
      <c r="L59" s="32">
        <v>244</v>
      </c>
      <c r="M59" s="63">
        <v>0</v>
      </c>
      <c r="N59" s="72">
        <f>2438.5+9.9</f>
        <v>2448.4</v>
      </c>
      <c r="O59" s="63">
        <v>4739.1540000000005</v>
      </c>
      <c r="P59" s="50">
        <v>6568.9426599999997</v>
      </c>
      <c r="Q59" s="63">
        <v>4270</v>
      </c>
      <c r="R59" s="63">
        <v>4270</v>
      </c>
    </row>
    <row r="60" spans="1:18" ht="45" x14ac:dyDescent="0.25">
      <c r="A60" s="21"/>
      <c r="B60" s="21"/>
      <c r="C60" s="21"/>
      <c r="D60" s="21"/>
      <c r="E60" s="21"/>
      <c r="F60" s="27" t="s">
        <v>132</v>
      </c>
      <c r="G60" s="22" t="s">
        <v>112</v>
      </c>
      <c r="H60" s="21" t="s">
        <v>60</v>
      </c>
      <c r="I60" s="21" t="s">
        <v>48</v>
      </c>
      <c r="J60" s="21" t="s">
        <v>56</v>
      </c>
      <c r="K60" s="30" t="s">
        <v>133</v>
      </c>
      <c r="L60" s="32">
        <v>244</v>
      </c>
      <c r="M60" s="63">
        <v>0</v>
      </c>
      <c r="N60" s="72">
        <v>0</v>
      </c>
      <c r="O60" s="63">
        <v>106.8</v>
      </c>
      <c r="P60" s="63">
        <v>120</v>
      </c>
      <c r="Q60" s="63">
        <v>120</v>
      </c>
      <c r="R60" s="63">
        <v>120</v>
      </c>
    </row>
    <row r="61" spans="1:18" ht="45" x14ac:dyDescent="0.25">
      <c r="A61" s="21"/>
      <c r="B61" s="21"/>
      <c r="C61" s="21"/>
      <c r="D61" s="21"/>
      <c r="E61" s="21"/>
      <c r="F61" s="27" t="s">
        <v>116</v>
      </c>
      <c r="G61" s="22" t="s">
        <v>112</v>
      </c>
      <c r="H61" s="21" t="s">
        <v>60</v>
      </c>
      <c r="I61" s="21" t="s">
        <v>48</v>
      </c>
      <c r="J61" s="21" t="s">
        <v>56</v>
      </c>
      <c r="K61" s="30" t="s">
        <v>117</v>
      </c>
      <c r="L61" s="32">
        <v>244</v>
      </c>
      <c r="M61" s="63">
        <v>0</v>
      </c>
      <c r="N61" s="72">
        <v>650</v>
      </c>
      <c r="O61" s="63">
        <v>200</v>
      </c>
      <c r="P61" s="63">
        <v>0</v>
      </c>
      <c r="Q61" s="63">
        <v>0</v>
      </c>
      <c r="R61" s="63">
        <v>0</v>
      </c>
    </row>
    <row r="62" spans="1:18" ht="100.15" customHeight="1" x14ac:dyDescent="0.25">
      <c r="A62" s="21"/>
      <c r="B62" s="21"/>
      <c r="C62" s="21"/>
      <c r="D62" s="21"/>
      <c r="E62" s="21"/>
      <c r="F62" s="27" t="s">
        <v>118</v>
      </c>
      <c r="G62" s="22" t="s">
        <v>112</v>
      </c>
      <c r="H62" s="21" t="s">
        <v>60</v>
      </c>
      <c r="I62" s="21" t="s">
        <v>48</v>
      </c>
      <c r="J62" s="21" t="s">
        <v>56</v>
      </c>
      <c r="K62" s="30" t="s">
        <v>153</v>
      </c>
      <c r="L62" s="32">
        <v>244</v>
      </c>
      <c r="M62" s="63">
        <v>0</v>
      </c>
      <c r="N62" s="72">
        <v>1154.5999999999999</v>
      </c>
      <c r="O62" s="63">
        <v>3598.3455100000001</v>
      </c>
      <c r="P62" s="63">
        <v>0</v>
      </c>
      <c r="Q62" s="63">
        <v>0</v>
      </c>
      <c r="R62" s="63">
        <v>0</v>
      </c>
    </row>
    <row r="63" spans="1:18" ht="88.9" customHeight="1" x14ac:dyDescent="0.25">
      <c r="A63" s="21"/>
      <c r="B63" s="21"/>
      <c r="C63" s="21"/>
      <c r="D63" s="21"/>
      <c r="E63" s="21"/>
      <c r="F63" s="27" t="s">
        <v>119</v>
      </c>
      <c r="G63" s="22" t="s">
        <v>112</v>
      </c>
      <c r="H63" s="21" t="s">
        <v>60</v>
      </c>
      <c r="I63" s="21" t="s">
        <v>48</v>
      </c>
      <c r="J63" s="21" t="s">
        <v>56</v>
      </c>
      <c r="K63" s="30" t="s">
        <v>154</v>
      </c>
      <c r="L63" s="32">
        <v>244</v>
      </c>
      <c r="M63" s="63">
        <v>0</v>
      </c>
      <c r="N63" s="72">
        <v>983.1</v>
      </c>
      <c r="O63" s="63">
        <v>461.57988</v>
      </c>
      <c r="P63" s="63">
        <v>0</v>
      </c>
      <c r="Q63" s="63">
        <v>0</v>
      </c>
      <c r="R63" s="63">
        <v>0</v>
      </c>
    </row>
    <row r="64" spans="1:18" ht="81" customHeight="1" x14ac:dyDescent="0.25">
      <c r="A64" s="21"/>
      <c r="B64" s="21"/>
      <c r="C64" s="21"/>
      <c r="D64" s="21"/>
      <c r="E64" s="21"/>
      <c r="F64" s="27" t="s">
        <v>120</v>
      </c>
      <c r="G64" s="22" t="s">
        <v>112</v>
      </c>
      <c r="H64" s="21" t="s">
        <v>60</v>
      </c>
      <c r="I64" s="21" t="s">
        <v>48</v>
      </c>
      <c r="J64" s="21" t="s">
        <v>56</v>
      </c>
      <c r="K64" s="30" t="s">
        <v>155</v>
      </c>
      <c r="L64" s="32">
        <v>244</v>
      </c>
      <c r="M64" s="63">
        <v>0</v>
      </c>
      <c r="N64" s="72">
        <v>278.8</v>
      </c>
      <c r="O64" s="63">
        <v>553.03200000000004</v>
      </c>
      <c r="P64" s="63">
        <v>0</v>
      </c>
      <c r="Q64" s="63">
        <v>0</v>
      </c>
      <c r="R64" s="63">
        <v>0</v>
      </c>
    </row>
    <row r="65" spans="1:18" ht="76.150000000000006" customHeight="1" x14ac:dyDescent="0.25">
      <c r="A65" s="21"/>
      <c r="B65" s="21"/>
      <c r="C65" s="21"/>
      <c r="D65" s="21"/>
      <c r="E65" s="21"/>
      <c r="F65" s="27" t="s">
        <v>121</v>
      </c>
      <c r="G65" s="22" t="s">
        <v>112</v>
      </c>
      <c r="H65" s="21" t="s">
        <v>60</v>
      </c>
      <c r="I65" s="21" t="s">
        <v>48</v>
      </c>
      <c r="J65" s="21" t="s">
        <v>56</v>
      </c>
      <c r="K65" s="30" t="s">
        <v>156</v>
      </c>
      <c r="L65" s="32">
        <v>244</v>
      </c>
      <c r="M65" s="63">
        <v>0</v>
      </c>
      <c r="N65" s="72">
        <v>278.8</v>
      </c>
      <c r="O65" s="63">
        <v>1358.626</v>
      </c>
      <c r="P65" s="63">
        <v>0</v>
      </c>
      <c r="Q65" s="63">
        <v>0</v>
      </c>
      <c r="R65" s="63">
        <v>0</v>
      </c>
    </row>
    <row r="66" spans="1:18" ht="76.150000000000006" customHeight="1" x14ac:dyDescent="0.25">
      <c r="A66" s="21"/>
      <c r="B66" s="21"/>
      <c r="C66" s="21"/>
      <c r="D66" s="21"/>
      <c r="E66" s="21"/>
      <c r="F66" s="27" t="s">
        <v>173</v>
      </c>
      <c r="G66" s="22" t="s">
        <v>112</v>
      </c>
      <c r="H66" s="21" t="s">
        <v>60</v>
      </c>
      <c r="I66" s="21" t="s">
        <v>48</v>
      </c>
      <c r="J66" s="21" t="s">
        <v>56</v>
      </c>
      <c r="K66" s="30" t="s">
        <v>174</v>
      </c>
      <c r="L66" s="32">
        <v>244</v>
      </c>
      <c r="M66" s="63">
        <v>0</v>
      </c>
      <c r="N66" s="72">
        <v>0</v>
      </c>
      <c r="O66" s="63">
        <v>0</v>
      </c>
      <c r="P66" s="63">
        <v>320.98764999999997</v>
      </c>
      <c r="Q66" s="63">
        <v>0</v>
      </c>
      <c r="R66" s="63">
        <v>0</v>
      </c>
    </row>
    <row r="67" spans="1:18" ht="22.9" customHeight="1" x14ac:dyDescent="0.25">
      <c r="A67" s="78" t="s">
        <v>10</v>
      </c>
      <c r="B67" s="78" t="s">
        <v>25</v>
      </c>
      <c r="C67" s="78"/>
      <c r="D67" s="78"/>
      <c r="E67" s="78"/>
      <c r="F67" s="98" t="s">
        <v>81</v>
      </c>
      <c r="G67" s="71" t="s">
        <v>11</v>
      </c>
      <c r="H67" s="17"/>
      <c r="I67" s="17"/>
      <c r="J67" s="17"/>
      <c r="K67" s="53" t="s">
        <v>141</v>
      </c>
      <c r="L67" s="17"/>
      <c r="M67" s="5">
        <f t="shared" ref="M67:R67" si="3">M68</f>
        <v>63204.014129999996</v>
      </c>
      <c r="N67" s="5">
        <f t="shared" si="3"/>
        <v>142084.12900000002</v>
      </c>
      <c r="O67" s="5">
        <f t="shared" si="3"/>
        <v>141015.97078999999</v>
      </c>
      <c r="P67" s="5">
        <f t="shared" si="3"/>
        <v>102874.18545999998</v>
      </c>
      <c r="Q67" s="62">
        <f t="shared" si="3"/>
        <v>121742.29999999999</v>
      </c>
      <c r="R67" s="62">
        <f t="shared" si="3"/>
        <v>133662.09999999998</v>
      </c>
    </row>
    <row r="68" spans="1:18" ht="52.5" x14ac:dyDescent="0.25">
      <c r="A68" s="78"/>
      <c r="B68" s="78"/>
      <c r="C68" s="78"/>
      <c r="D68" s="78"/>
      <c r="E68" s="78"/>
      <c r="F68" s="98"/>
      <c r="G68" s="18" t="s">
        <v>112</v>
      </c>
      <c r="H68" s="54">
        <v>793</v>
      </c>
      <c r="I68" s="19"/>
      <c r="J68" s="19"/>
      <c r="K68" s="17"/>
      <c r="L68" s="17"/>
      <c r="M68" s="5">
        <f>M70+M71+M72+M80</f>
        <v>63204.014129999996</v>
      </c>
      <c r="N68" s="5">
        <f>N70+N71+N72+N74+N75+N76+N77+N78+N79+N80</f>
        <v>142084.12900000002</v>
      </c>
      <c r="O68" s="5">
        <f>O70+O71+O72+O74+O75+O76+O77+O78+O79+O80</f>
        <v>141015.97078999999</v>
      </c>
      <c r="P68" s="5">
        <f>P70+P71+P72+P74+P75+P76+P77+P78+P79+P80+P73+P69</f>
        <v>102874.18545999998</v>
      </c>
      <c r="Q68" s="62">
        <f>Q70+Q71+Q72+Q74+Q75+Q76+Q77+Q78+Q79+Q80+Q73</f>
        <v>121742.29999999999</v>
      </c>
      <c r="R68" s="62">
        <f>R70+R71+R72+R74+R75+R76+R77+R78+R79+R80+R73</f>
        <v>133662.09999999998</v>
      </c>
    </row>
    <row r="69" spans="1:18" ht="54" customHeight="1" x14ac:dyDescent="0.25">
      <c r="A69" s="68"/>
      <c r="B69" s="68"/>
      <c r="C69" s="68"/>
      <c r="D69" s="68"/>
      <c r="E69" s="68"/>
      <c r="F69" s="69" t="s">
        <v>184</v>
      </c>
      <c r="G69" s="70" t="s">
        <v>112</v>
      </c>
      <c r="H69" s="66" t="s">
        <v>60</v>
      </c>
      <c r="I69" s="66" t="s">
        <v>45</v>
      </c>
      <c r="J69" s="66" t="s">
        <v>59</v>
      </c>
      <c r="K69" s="73" t="s">
        <v>182</v>
      </c>
      <c r="L69" s="67">
        <v>244</v>
      </c>
      <c r="M69" s="63">
        <v>0</v>
      </c>
      <c r="N69" s="63">
        <v>0</v>
      </c>
      <c r="O69" s="63">
        <v>0</v>
      </c>
      <c r="P69" s="65">
        <v>5336.37</v>
      </c>
      <c r="Q69" s="63">
        <v>0</v>
      </c>
      <c r="R69" s="63">
        <v>0</v>
      </c>
    </row>
    <row r="70" spans="1:18" ht="124.9" customHeight="1" x14ac:dyDescent="0.25">
      <c r="A70" s="53" t="s">
        <v>10</v>
      </c>
      <c r="B70" s="53" t="s">
        <v>25</v>
      </c>
      <c r="C70" s="53" t="s">
        <v>21</v>
      </c>
      <c r="D70" s="53"/>
      <c r="E70" s="53"/>
      <c r="F70" s="9" t="s">
        <v>99</v>
      </c>
      <c r="G70" s="8" t="s">
        <v>112</v>
      </c>
      <c r="H70" s="25">
        <v>793</v>
      </c>
      <c r="I70" s="20" t="s">
        <v>45</v>
      </c>
      <c r="J70" s="20" t="s">
        <v>61</v>
      </c>
      <c r="K70" s="16" t="s">
        <v>146</v>
      </c>
      <c r="L70" s="25">
        <v>244</v>
      </c>
      <c r="M70" s="10">
        <v>8</v>
      </c>
      <c r="N70" s="10">
        <v>3</v>
      </c>
      <c r="O70" s="10">
        <v>0</v>
      </c>
      <c r="P70" s="10">
        <v>0</v>
      </c>
      <c r="Q70" s="50">
        <v>0</v>
      </c>
      <c r="R70" s="50">
        <v>0</v>
      </c>
    </row>
    <row r="71" spans="1:18" ht="99.6" customHeight="1" x14ac:dyDescent="0.25">
      <c r="A71" s="21" t="s">
        <v>10</v>
      </c>
      <c r="B71" s="21" t="s">
        <v>25</v>
      </c>
      <c r="C71" s="21" t="s">
        <v>23</v>
      </c>
      <c r="D71" s="21"/>
      <c r="E71" s="21"/>
      <c r="F71" s="32" t="s">
        <v>87</v>
      </c>
      <c r="G71" s="18" t="s">
        <v>112</v>
      </c>
      <c r="H71" s="21">
        <v>793</v>
      </c>
      <c r="I71" s="21" t="s">
        <v>45</v>
      </c>
      <c r="J71" s="21" t="s">
        <v>59</v>
      </c>
      <c r="K71" s="30" t="s">
        <v>183</v>
      </c>
      <c r="L71" s="30" t="s">
        <v>181</v>
      </c>
      <c r="M71" s="50">
        <v>39663.232129999997</v>
      </c>
      <c r="N71" s="50">
        <f>34412.7+30+21167.4</f>
        <v>55610.1</v>
      </c>
      <c r="O71" s="10">
        <v>55351.613299999997</v>
      </c>
      <c r="P71" s="50">
        <f>48624.2+900+2310.1</f>
        <v>51834.299999999996</v>
      </c>
      <c r="Q71" s="50">
        <v>74946.399999999994</v>
      </c>
      <c r="R71" s="50">
        <v>86866.2</v>
      </c>
    </row>
    <row r="72" spans="1:18" ht="89.45" customHeight="1" x14ac:dyDescent="0.25">
      <c r="A72" s="21" t="s">
        <v>10</v>
      </c>
      <c r="B72" s="21" t="s">
        <v>25</v>
      </c>
      <c r="C72" s="21" t="s">
        <v>25</v>
      </c>
      <c r="D72" s="21"/>
      <c r="E72" s="21"/>
      <c r="F72" s="27" t="s">
        <v>67</v>
      </c>
      <c r="G72" s="18" t="s">
        <v>112</v>
      </c>
      <c r="H72" s="21" t="s">
        <v>60</v>
      </c>
      <c r="I72" s="21" t="s">
        <v>45</v>
      </c>
      <c r="J72" s="21" t="s">
        <v>59</v>
      </c>
      <c r="K72" s="31" t="s">
        <v>151</v>
      </c>
      <c r="L72" s="30" t="s">
        <v>100</v>
      </c>
      <c r="M72" s="50">
        <v>2590.6999999999998</v>
      </c>
      <c r="N72" s="50">
        <v>2968.7</v>
      </c>
      <c r="O72" s="50">
        <v>3483.1692200000002</v>
      </c>
      <c r="P72" s="50">
        <v>2962.8780000000002</v>
      </c>
      <c r="Q72" s="50">
        <v>3066.9</v>
      </c>
      <c r="R72" s="50">
        <v>3066.9</v>
      </c>
    </row>
    <row r="73" spans="1:18" ht="108" customHeight="1" x14ac:dyDescent="0.25">
      <c r="A73" s="21"/>
      <c r="B73" s="21"/>
      <c r="C73" s="21"/>
      <c r="D73" s="21"/>
      <c r="E73" s="21"/>
      <c r="F73" s="27" t="s">
        <v>171</v>
      </c>
      <c r="G73" s="18" t="s">
        <v>112</v>
      </c>
      <c r="H73" s="21" t="s">
        <v>60</v>
      </c>
      <c r="I73" s="21" t="s">
        <v>45</v>
      </c>
      <c r="J73" s="21" t="s">
        <v>59</v>
      </c>
      <c r="K73" s="31" t="s">
        <v>172</v>
      </c>
      <c r="L73" s="30" t="s">
        <v>100</v>
      </c>
      <c r="M73" s="50">
        <v>0</v>
      </c>
      <c r="N73" s="50">
        <v>0</v>
      </c>
      <c r="O73" s="50">
        <v>0</v>
      </c>
      <c r="P73" s="50">
        <v>729</v>
      </c>
      <c r="Q73" s="50">
        <v>729</v>
      </c>
      <c r="R73" s="50">
        <v>729</v>
      </c>
    </row>
    <row r="74" spans="1:18" ht="105" customHeight="1" x14ac:dyDescent="0.25">
      <c r="A74" s="57"/>
      <c r="B74" s="57"/>
      <c r="C74" s="57"/>
      <c r="D74" s="57"/>
      <c r="E74" s="57"/>
      <c r="F74" s="32" t="s">
        <v>115</v>
      </c>
      <c r="G74" s="28" t="s">
        <v>112</v>
      </c>
      <c r="H74" s="21" t="s">
        <v>60</v>
      </c>
      <c r="I74" s="21" t="s">
        <v>45</v>
      </c>
      <c r="J74" s="21" t="s">
        <v>59</v>
      </c>
      <c r="K74" s="30" t="s">
        <v>158</v>
      </c>
      <c r="L74" s="30" t="s">
        <v>100</v>
      </c>
      <c r="M74" s="50">
        <v>0</v>
      </c>
      <c r="N74" s="72">
        <f>7000.5+1213.89</f>
        <v>8214.39</v>
      </c>
      <c r="O74" s="63">
        <f>896.856+9767.367</f>
        <v>10664.223</v>
      </c>
      <c r="P74" s="63">
        <v>0</v>
      </c>
      <c r="Q74" s="63">
        <v>0</v>
      </c>
      <c r="R74" s="63">
        <v>0</v>
      </c>
    </row>
    <row r="75" spans="1:18" ht="99.75" customHeight="1" x14ac:dyDescent="0.25">
      <c r="A75" s="57"/>
      <c r="B75" s="57"/>
      <c r="C75" s="57"/>
      <c r="D75" s="57"/>
      <c r="E75" s="57"/>
      <c r="F75" s="32" t="s">
        <v>115</v>
      </c>
      <c r="G75" s="16" t="s">
        <v>112</v>
      </c>
      <c r="H75" s="21" t="s">
        <v>60</v>
      </c>
      <c r="I75" s="21" t="s">
        <v>45</v>
      </c>
      <c r="J75" s="21" t="s">
        <v>59</v>
      </c>
      <c r="K75" s="30" t="s">
        <v>157</v>
      </c>
      <c r="L75" s="32">
        <v>244</v>
      </c>
      <c r="M75" s="63">
        <v>0</v>
      </c>
      <c r="N75" s="72">
        <v>2738.36</v>
      </c>
      <c r="O75" s="63">
        <v>3554.7411400000001</v>
      </c>
      <c r="P75" s="63">
        <v>2021.6374599999999</v>
      </c>
      <c r="Q75" s="63">
        <v>0</v>
      </c>
      <c r="R75" s="63">
        <v>0</v>
      </c>
    </row>
    <row r="76" spans="1:18" ht="67.150000000000006" customHeight="1" x14ac:dyDescent="0.25">
      <c r="A76" s="57"/>
      <c r="B76" s="57"/>
      <c r="C76" s="57"/>
      <c r="D76" s="57"/>
      <c r="E76" s="57"/>
      <c r="F76" s="27" t="s">
        <v>118</v>
      </c>
      <c r="G76" s="22" t="s">
        <v>112</v>
      </c>
      <c r="H76" s="21" t="s">
        <v>60</v>
      </c>
      <c r="I76" s="21" t="s">
        <v>45</v>
      </c>
      <c r="J76" s="21" t="s">
        <v>59</v>
      </c>
      <c r="K76" s="30" t="s">
        <v>161</v>
      </c>
      <c r="L76" s="32">
        <v>244</v>
      </c>
      <c r="M76" s="63">
        <v>0</v>
      </c>
      <c r="N76" s="72">
        <f>1200+677.55</f>
        <v>1877.55</v>
      </c>
      <c r="O76" s="63">
        <v>740.41139999999996</v>
      </c>
      <c r="P76" s="63">
        <v>0</v>
      </c>
      <c r="Q76" s="63">
        <v>0</v>
      </c>
      <c r="R76" s="63">
        <v>0</v>
      </c>
    </row>
    <row r="77" spans="1:18" ht="66" customHeight="1" x14ac:dyDescent="0.25">
      <c r="A77" s="57"/>
      <c r="B77" s="57"/>
      <c r="C77" s="57"/>
      <c r="D77" s="57"/>
      <c r="E77" s="57"/>
      <c r="F77" s="27" t="s">
        <v>176</v>
      </c>
      <c r="G77" s="22" t="s">
        <v>112</v>
      </c>
      <c r="H77" s="21" t="s">
        <v>60</v>
      </c>
      <c r="I77" s="21" t="s">
        <v>48</v>
      </c>
      <c r="J77" s="21" t="s">
        <v>56</v>
      </c>
      <c r="K77" s="30" t="s">
        <v>159</v>
      </c>
      <c r="L77" s="32">
        <v>244</v>
      </c>
      <c r="M77" s="63">
        <v>0</v>
      </c>
      <c r="N77" s="72">
        <v>1429.355</v>
      </c>
      <c r="O77" s="63">
        <v>111.89400000000001</v>
      </c>
      <c r="P77" s="63">
        <v>0</v>
      </c>
      <c r="Q77" s="63">
        <v>0</v>
      </c>
      <c r="R77" s="63">
        <v>0</v>
      </c>
    </row>
    <row r="78" spans="1:18" ht="64.150000000000006" customHeight="1" x14ac:dyDescent="0.25">
      <c r="A78" s="57"/>
      <c r="B78" s="57"/>
      <c r="C78" s="57"/>
      <c r="D78" s="57"/>
      <c r="E78" s="57"/>
      <c r="F78" s="27" t="s">
        <v>120</v>
      </c>
      <c r="G78" s="22" t="s">
        <v>112</v>
      </c>
      <c r="H78" s="21" t="s">
        <v>60</v>
      </c>
      <c r="I78" s="21" t="s">
        <v>48</v>
      </c>
      <c r="J78" s="21" t="s">
        <v>56</v>
      </c>
      <c r="K78" s="30" t="s">
        <v>160</v>
      </c>
      <c r="L78" s="32">
        <v>244</v>
      </c>
      <c r="M78" s="63">
        <v>0</v>
      </c>
      <c r="N78" s="72">
        <v>381.63400000000001</v>
      </c>
      <c r="O78" s="63">
        <v>137.1</v>
      </c>
      <c r="P78" s="63">
        <v>0</v>
      </c>
      <c r="Q78" s="63">
        <v>0</v>
      </c>
      <c r="R78" s="63">
        <v>0</v>
      </c>
    </row>
    <row r="79" spans="1:18" ht="57" customHeight="1" x14ac:dyDescent="0.25">
      <c r="A79" s="57"/>
      <c r="B79" s="57"/>
      <c r="C79" s="57"/>
      <c r="D79" s="57"/>
      <c r="E79" s="57"/>
      <c r="F79" s="27" t="s">
        <v>121</v>
      </c>
      <c r="G79" s="22" t="s">
        <v>112</v>
      </c>
      <c r="H79" s="21" t="s">
        <v>60</v>
      </c>
      <c r="I79" s="21" t="s">
        <v>48</v>
      </c>
      <c r="J79" s="21" t="s">
        <v>56</v>
      </c>
      <c r="K79" s="47" t="s">
        <v>162</v>
      </c>
      <c r="L79" s="32">
        <v>244</v>
      </c>
      <c r="M79" s="63">
        <v>0</v>
      </c>
      <c r="N79" s="72">
        <v>431.63400000000001</v>
      </c>
      <c r="O79" s="63">
        <v>139.1</v>
      </c>
      <c r="P79" s="63">
        <v>0</v>
      </c>
      <c r="Q79" s="63">
        <v>0</v>
      </c>
      <c r="R79" s="63">
        <v>0</v>
      </c>
    </row>
    <row r="80" spans="1:18" ht="62.25" customHeight="1" x14ac:dyDescent="0.25">
      <c r="A80" s="57"/>
      <c r="B80" s="57"/>
      <c r="C80" s="57"/>
      <c r="D80" s="57"/>
      <c r="E80" s="57"/>
      <c r="F80" s="58" t="s">
        <v>122</v>
      </c>
      <c r="G80" s="11" t="s">
        <v>112</v>
      </c>
      <c r="H80" s="21" t="s">
        <v>60</v>
      </c>
      <c r="I80" s="21" t="s">
        <v>45</v>
      </c>
      <c r="J80" s="21" t="s">
        <v>59</v>
      </c>
      <c r="K80" s="32" t="s">
        <v>179</v>
      </c>
      <c r="L80" s="49">
        <v>244</v>
      </c>
      <c r="M80" s="63">
        <v>20942.081999999999</v>
      </c>
      <c r="N80" s="50">
        <v>68429.406000000003</v>
      </c>
      <c r="O80" s="63">
        <v>66833.718729999993</v>
      </c>
      <c r="P80" s="63">
        <v>39990</v>
      </c>
      <c r="Q80" s="63">
        <v>43000</v>
      </c>
      <c r="R80" s="63">
        <v>43000</v>
      </c>
    </row>
    <row r="81" spans="1:18" x14ac:dyDescent="0.2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Q81" s="35"/>
      <c r="R81" s="60" t="s">
        <v>194</v>
      </c>
    </row>
  </sheetData>
  <autoFilter ref="A20:R79"/>
  <mergeCells count="54">
    <mergeCell ref="G58:G59"/>
    <mergeCell ref="A58:A59"/>
    <mergeCell ref="B58:B59"/>
    <mergeCell ref="C58:C59"/>
    <mergeCell ref="D58:D59"/>
    <mergeCell ref="E58:E59"/>
    <mergeCell ref="A67:A68"/>
    <mergeCell ref="B67:B68"/>
    <mergeCell ref="C67:C68"/>
    <mergeCell ref="A41:A43"/>
    <mergeCell ref="B41:B43"/>
    <mergeCell ref="C41:C43"/>
    <mergeCell ref="F32:F33"/>
    <mergeCell ref="E67:E68"/>
    <mergeCell ref="F67:F68"/>
    <mergeCell ref="E24:E25"/>
    <mergeCell ref="C26:C27"/>
    <mergeCell ref="D24:D25"/>
    <mergeCell ref="D26:D27"/>
    <mergeCell ref="E26:E27"/>
    <mergeCell ref="D32:D33"/>
    <mergeCell ref="E32:E33"/>
    <mergeCell ref="F26:F27"/>
    <mergeCell ref="D67:D68"/>
    <mergeCell ref="F41:F43"/>
    <mergeCell ref="E41:E43"/>
    <mergeCell ref="D41:D43"/>
    <mergeCell ref="F58:F59"/>
    <mergeCell ref="P1:R1"/>
    <mergeCell ref="E16:R16"/>
    <mergeCell ref="P13:R13"/>
    <mergeCell ref="C24:C25"/>
    <mergeCell ref="H18:L19"/>
    <mergeCell ref="F24:F25"/>
    <mergeCell ref="P10:R10"/>
    <mergeCell ref="P11:R11"/>
    <mergeCell ref="A26:A27"/>
    <mergeCell ref="A32:A33"/>
    <mergeCell ref="C32:C33"/>
    <mergeCell ref="B32:B33"/>
    <mergeCell ref="B26:B27"/>
    <mergeCell ref="A24:A25"/>
    <mergeCell ref="E21:E22"/>
    <mergeCell ref="C21:C22"/>
    <mergeCell ref="D21:D22"/>
    <mergeCell ref="P12:R12"/>
    <mergeCell ref="F18:F20"/>
    <mergeCell ref="G18:G20"/>
    <mergeCell ref="M18:R18"/>
    <mergeCell ref="A18:E19"/>
    <mergeCell ref="A21:A22"/>
    <mergeCell ref="B24:B25"/>
    <mergeCell ref="B21:B22"/>
    <mergeCell ref="F21:F22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rowBreaks count="3" manualBreakCount="3">
    <brk id="29" max="17" man="1"/>
    <brk id="48" max="17" man="1"/>
    <brk id="69" max="1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topLeftCell="A3" zoomScaleSheetLayoutView="92" workbookViewId="0">
      <selection activeCell="M22" sqref="M22"/>
    </sheetView>
  </sheetViews>
  <sheetFormatPr defaultRowHeight="15" x14ac:dyDescent="0.25"/>
  <cols>
    <col min="1" max="1" width="4.85546875" customWidth="1"/>
    <col min="2" max="2" width="5.28515625" customWidth="1"/>
    <col min="3" max="3" width="19.7109375" customWidth="1"/>
    <col min="4" max="4" width="25.7109375" customWidth="1"/>
    <col min="5" max="8" width="10.7109375" customWidth="1"/>
    <col min="9" max="9" width="10.7109375" style="35" customWidth="1"/>
    <col min="10" max="11" width="10.7109375" customWidth="1"/>
  </cols>
  <sheetData>
    <row r="1" spans="1:11" hidden="1" x14ac:dyDescent="0.25">
      <c r="G1" s="109" t="s">
        <v>105</v>
      </c>
      <c r="H1" s="110"/>
      <c r="I1" s="110"/>
      <c r="J1" s="110"/>
    </row>
    <row r="2" spans="1:11" ht="66.75" hidden="1" customHeight="1" x14ac:dyDescent="0.25">
      <c r="G2" s="110"/>
      <c r="H2" s="110"/>
      <c r="I2" s="110"/>
      <c r="J2" s="110"/>
      <c r="K2" s="1"/>
    </row>
    <row r="3" spans="1:11" ht="15.75" x14ac:dyDescent="0.25">
      <c r="G3" s="76"/>
      <c r="H3" s="76"/>
      <c r="I3" s="76"/>
      <c r="J3" s="76"/>
      <c r="K3" s="121" t="s">
        <v>195</v>
      </c>
    </row>
    <row r="4" spans="1:11" ht="15.75" x14ac:dyDescent="0.25">
      <c r="G4" s="76"/>
      <c r="H4" s="76"/>
      <c r="I4" s="76"/>
      <c r="J4" s="76"/>
      <c r="K4" s="121" t="s">
        <v>189</v>
      </c>
    </row>
    <row r="5" spans="1:11" ht="15.75" x14ac:dyDescent="0.25">
      <c r="G5" s="76"/>
      <c r="H5" s="76"/>
      <c r="I5" s="76"/>
      <c r="J5" s="76"/>
      <c r="K5" s="121" t="s">
        <v>190</v>
      </c>
    </row>
    <row r="6" spans="1:11" ht="15.75" x14ac:dyDescent="0.25">
      <c r="G6" s="76"/>
      <c r="H6" s="76"/>
      <c r="I6" s="76"/>
      <c r="J6" s="76"/>
      <c r="K6" s="121" t="s">
        <v>191</v>
      </c>
    </row>
    <row r="7" spans="1:11" ht="15.75" x14ac:dyDescent="0.25">
      <c r="G7" s="76"/>
      <c r="H7" s="76"/>
      <c r="I7" s="76"/>
      <c r="J7" s="76"/>
      <c r="K7" s="121" t="s">
        <v>192</v>
      </c>
    </row>
    <row r="8" spans="1:11" ht="15.75" x14ac:dyDescent="0.25">
      <c r="G8" s="76"/>
      <c r="H8" s="76"/>
      <c r="I8" s="76"/>
      <c r="J8" s="76"/>
      <c r="K8" s="121" t="s">
        <v>193</v>
      </c>
    </row>
    <row r="9" spans="1:11" x14ac:dyDescent="0.25">
      <c r="G9" s="76"/>
      <c r="H9" s="76"/>
      <c r="I9" s="76"/>
      <c r="J9" s="76"/>
      <c r="K9" s="1"/>
    </row>
    <row r="10" spans="1:11" x14ac:dyDescent="0.25">
      <c r="G10" s="76"/>
      <c r="H10" s="76"/>
      <c r="I10" s="76"/>
      <c r="J10" s="76"/>
      <c r="K10" s="1" t="s">
        <v>196</v>
      </c>
    </row>
    <row r="11" spans="1:11" ht="14.1" customHeight="1" x14ac:dyDescent="0.25">
      <c r="A11" s="1"/>
      <c r="B11" s="1"/>
      <c r="C11" s="1"/>
      <c r="D11" s="1"/>
      <c r="E11" s="1"/>
      <c r="F11" s="1"/>
      <c r="G11" s="37"/>
      <c r="H11" s="37"/>
      <c r="I11" s="41"/>
      <c r="J11" s="100" t="s">
        <v>109</v>
      </c>
      <c r="K11" s="100"/>
    </row>
    <row r="12" spans="1:11" ht="14.1" customHeight="1" x14ac:dyDescent="0.25">
      <c r="A12" s="1"/>
      <c r="B12" s="1"/>
      <c r="C12" s="1"/>
      <c r="D12" s="1"/>
      <c r="E12" s="1"/>
      <c r="F12" s="1"/>
      <c r="G12" s="37"/>
      <c r="H12" s="37"/>
      <c r="I12" s="100" t="s">
        <v>0</v>
      </c>
      <c r="J12" s="100"/>
      <c r="K12" s="100"/>
    </row>
    <row r="13" spans="1:11" ht="42" customHeight="1" x14ac:dyDescent="0.25">
      <c r="A13" s="1"/>
      <c r="B13" s="1"/>
      <c r="C13" s="1"/>
      <c r="D13" s="1"/>
      <c r="E13" s="1"/>
      <c r="F13" s="1"/>
      <c r="G13" s="38"/>
      <c r="H13" s="81" t="s">
        <v>108</v>
      </c>
      <c r="I13" s="81"/>
      <c r="J13" s="81"/>
      <c r="K13" s="81"/>
    </row>
    <row r="14" spans="1:11" ht="13.5" customHeight="1" x14ac:dyDescent="0.25">
      <c r="A14" s="1"/>
      <c r="B14" s="1"/>
      <c r="C14" s="1"/>
      <c r="D14" s="1"/>
      <c r="E14" s="1"/>
      <c r="F14" s="1"/>
      <c r="G14" s="38"/>
      <c r="H14" s="38"/>
      <c r="I14" s="97" t="s">
        <v>104</v>
      </c>
      <c r="J14" s="97"/>
      <c r="K14" s="97"/>
    </row>
    <row r="15" spans="1:11" ht="14.1" customHeight="1" x14ac:dyDescent="0.25">
      <c r="A15" s="1"/>
      <c r="B15" s="1"/>
      <c r="C15" s="1"/>
      <c r="D15" s="1"/>
      <c r="E15" s="1"/>
      <c r="F15" s="1"/>
      <c r="G15" s="1"/>
      <c r="H15" s="2"/>
      <c r="I15" s="2"/>
      <c r="J15" s="1"/>
      <c r="K15" s="1"/>
    </row>
    <row r="16" spans="1:11" ht="14.1" customHeight="1" x14ac:dyDescent="0.25">
      <c r="A16" s="1"/>
      <c r="B16" s="1"/>
      <c r="C16" s="1"/>
      <c r="D16" s="1"/>
      <c r="E16" s="1"/>
      <c r="F16" s="1"/>
      <c r="G16" s="1"/>
      <c r="H16" s="2"/>
      <c r="I16" s="2"/>
      <c r="J16" s="1"/>
      <c r="K16" s="1"/>
    </row>
    <row r="17" spans="1:11" ht="17.25" customHeight="1" x14ac:dyDescent="0.25">
      <c r="A17" s="111" t="s">
        <v>1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</row>
    <row r="18" spans="1:11" ht="10.5" customHeight="1" x14ac:dyDescent="0.25">
      <c r="A18" s="1"/>
      <c r="B18" s="1"/>
      <c r="C18" s="1"/>
      <c r="D18" s="1"/>
      <c r="E18" s="1"/>
      <c r="F18" s="1"/>
      <c r="G18" s="1"/>
      <c r="H18" s="1"/>
      <c r="I18" s="39"/>
      <c r="J18" s="1"/>
      <c r="K18" s="1"/>
    </row>
    <row r="19" spans="1:11" ht="20.25" customHeight="1" x14ac:dyDescent="0.25">
      <c r="A19" s="113" t="s">
        <v>2</v>
      </c>
      <c r="B19" s="114"/>
      <c r="C19" s="115" t="s">
        <v>3</v>
      </c>
      <c r="D19" s="115" t="s">
        <v>4</v>
      </c>
      <c r="E19" s="117" t="s">
        <v>5</v>
      </c>
      <c r="F19" s="118"/>
      <c r="G19" s="118"/>
      <c r="H19" s="118"/>
      <c r="I19" s="118"/>
      <c r="J19" s="118"/>
      <c r="K19" s="118"/>
    </row>
    <row r="20" spans="1:11" ht="48" customHeight="1" x14ac:dyDescent="0.25">
      <c r="A20" s="113"/>
      <c r="B20" s="114"/>
      <c r="C20" s="116" t="s">
        <v>6</v>
      </c>
      <c r="D20" s="116"/>
      <c r="E20" s="115" t="s">
        <v>7</v>
      </c>
      <c r="F20" s="13" t="s">
        <v>26</v>
      </c>
      <c r="G20" s="13" t="s">
        <v>27</v>
      </c>
      <c r="H20" s="13" t="s">
        <v>28</v>
      </c>
      <c r="I20" s="28" t="s">
        <v>29</v>
      </c>
      <c r="J20" s="13" t="s">
        <v>30</v>
      </c>
      <c r="K20" s="13" t="s">
        <v>31</v>
      </c>
    </row>
    <row r="21" spans="1:11" ht="16.5" customHeight="1" x14ac:dyDescent="0.25">
      <c r="A21" s="3" t="s">
        <v>8</v>
      </c>
      <c r="B21" s="3" t="s">
        <v>9</v>
      </c>
      <c r="C21" s="116"/>
      <c r="D21" s="116"/>
      <c r="E21" s="116"/>
      <c r="F21" s="12" t="s">
        <v>77</v>
      </c>
      <c r="G21" s="40" t="s">
        <v>92</v>
      </c>
      <c r="H21" s="12" t="s">
        <v>93</v>
      </c>
      <c r="I21" s="12" t="s">
        <v>94</v>
      </c>
      <c r="J21" s="12" t="s">
        <v>125</v>
      </c>
      <c r="K21" s="12" t="s">
        <v>164</v>
      </c>
    </row>
    <row r="22" spans="1:11" ht="16.5" customHeight="1" x14ac:dyDescent="0.25">
      <c r="A22" s="119" t="s">
        <v>10</v>
      </c>
      <c r="B22" s="119"/>
      <c r="C22" s="101" t="s">
        <v>78</v>
      </c>
      <c r="D22" s="8" t="s">
        <v>11</v>
      </c>
      <c r="E22" s="4">
        <f>F22+G22+H22+I22+J22+K22</f>
        <v>925064.63049999997</v>
      </c>
      <c r="F22" s="5">
        <f t="shared" ref="F22:K22" si="0">F23+F29+F30</f>
        <v>99059.8</v>
      </c>
      <c r="G22" s="5">
        <f t="shared" si="0"/>
        <v>182014.99599999998</v>
      </c>
      <c r="H22" s="5">
        <f t="shared" si="0"/>
        <v>195831.18249000001</v>
      </c>
      <c r="I22" s="5">
        <f t="shared" si="0"/>
        <v>152557.65201000002</v>
      </c>
      <c r="J22" s="5">
        <f t="shared" si="0"/>
        <v>141840.59999999998</v>
      </c>
      <c r="K22" s="5">
        <f t="shared" si="0"/>
        <v>153760.4</v>
      </c>
    </row>
    <row r="23" spans="1:11" ht="52.15" customHeight="1" x14ac:dyDescent="0.25">
      <c r="A23" s="119"/>
      <c r="B23" s="119"/>
      <c r="C23" s="102"/>
      <c r="D23" s="9" t="s">
        <v>113</v>
      </c>
      <c r="E23" s="4">
        <f t="shared" ref="E23:E75" si="1">F23+G23+H23+I23+J23+K23</f>
        <v>925064.63049999997</v>
      </c>
      <c r="F23" s="5">
        <f t="shared" ref="F23:K23" si="2">F25+F26+F27+F28</f>
        <v>99059.8</v>
      </c>
      <c r="G23" s="5">
        <f t="shared" si="2"/>
        <v>182014.99599999998</v>
      </c>
      <c r="H23" s="5">
        <f t="shared" si="2"/>
        <v>195831.18249000001</v>
      </c>
      <c r="I23" s="5">
        <f t="shared" si="2"/>
        <v>152557.65201000002</v>
      </c>
      <c r="J23" s="5">
        <f t="shared" si="2"/>
        <v>141840.59999999998</v>
      </c>
      <c r="K23" s="5">
        <f t="shared" si="2"/>
        <v>153760.4</v>
      </c>
    </row>
    <row r="24" spans="1:11" ht="16.5" customHeight="1" x14ac:dyDescent="0.25">
      <c r="A24" s="119"/>
      <c r="B24" s="119"/>
      <c r="C24" s="102"/>
      <c r="D24" s="6" t="s">
        <v>12</v>
      </c>
      <c r="E24" s="4"/>
      <c r="F24" s="10"/>
      <c r="G24" s="10"/>
      <c r="H24" s="10"/>
      <c r="I24" s="10"/>
      <c r="J24" s="50"/>
      <c r="K24" s="50"/>
    </row>
    <row r="25" spans="1:11" ht="64.150000000000006" customHeight="1" x14ac:dyDescent="0.25">
      <c r="A25" s="119"/>
      <c r="B25" s="119"/>
      <c r="C25" s="102"/>
      <c r="D25" s="6" t="s">
        <v>114</v>
      </c>
      <c r="E25" s="4">
        <f t="shared" si="1"/>
        <v>363432.14785000001</v>
      </c>
      <c r="F25" s="10">
        <f t="shared" ref="F25:K27" si="3">F34+F43+F52+F61+F70</f>
        <v>50920.3</v>
      </c>
      <c r="G25" s="10">
        <f t="shared" si="3"/>
        <v>65875.239999999991</v>
      </c>
      <c r="H25" s="10">
        <f t="shared" si="3"/>
        <v>63584.655110000007</v>
      </c>
      <c r="I25" s="10">
        <f t="shared" si="3"/>
        <v>62552.352740000002</v>
      </c>
      <c r="J25" s="10">
        <f t="shared" si="3"/>
        <v>54289.899999999994</v>
      </c>
      <c r="K25" s="10">
        <f t="shared" si="3"/>
        <v>66209.7</v>
      </c>
    </row>
    <row r="26" spans="1:11" ht="25.9" customHeight="1" x14ac:dyDescent="0.25">
      <c r="A26" s="119"/>
      <c r="B26" s="119"/>
      <c r="C26" s="102"/>
      <c r="D26" s="6" t="s">
        <v>13</v>
      </c>
      <c r="E26" s="4">
        <f t="shared" si="1"/>
        <v>269507.66727999999</v>
      </c>
      <c r="F26" s="10">
        <f t="shared" si="3"/>
        <v>26759.119999999999</v>
      </c>
      <c r="G26" s="10">
        <f t="shared" si="3"/>
        <v>47439.659999999989</v>
      </c>
      <c r="H26" s="10">
        <f t="shared" si="3"/>
        <v>58700.26139</v>
      </c>
      <c r="I26" s="10">
        <f t="shared" si="3"/>
        <v>48965.225890000002</v>
      </c>
      <c r="J26" s="10">
        <f t="shared" si="3"/>
        <v>43821.7</v>
      </c>
      <c r="K26" s="10">
        <f t="shared" si="3"/>
        <v>43821.7</v>
      </c>
    </row>
    <row r="27" spans="1:11" ht="26.45" customHeight="1" x14ac:dyDescent="0.25">
      <c r="A27" s="119"/>
      <c r="B27" s="119"/>
      <c r="C27" s="102"/>
      <c r="D27" s="6" t="s">
        <v>14</v>
      </c>
      <c r="E27" s="4">
        <f t="shared" si="1"/>
        <v>1543.2595800000001</v>
      </c>
      <c r="F27" s="10">
        <f t="shared" si="3"/>
        <v>438.3</v>
      </c>
      <c r="G27" s="10">
        <f t="shared" si="3"/>
        <v>459.6</v>
      </c>
      <c r="H27" s="10">
        <f t="shared" si="3"/>
        <v>324.28620000000001</v>
      </c>
      <c r="I27" s="10">
        <f t="shared" si="3"/>
        <v>321.07337999999999</v>
      </c>
      <c r="J27" s="50">
        <f t="shared" si="3"/>
        <v>0</v>
      </c>
      <c r="K27" s="50">
        <f t="shared" si="3"/>
        <v>0</v>
      </c>
    </row>
    <row r="28" spans="1:11" ht="33.75" x14ac:dyDescent="0.25">
      <c r="A28" s="119"/>
      <c r="B28" s="119"/>
      <c r="C28" s="102"/>
      <c r="D28" s="6" t="s">
        <v>143</v>
      </c>
      <c r="E28" s="4">
        <f t="shared" si="1"/>
        <v>290581.55579000001</v>
      </c>
      <c r="F28" s="10">
        <f t="shared" ref="F28:K28" si="4">F37+F46+F55+F64+F73</f>
        <v>20942.080000000002</v>
      </c>
      <c r="G28" s="10">
        <f t="shared" si="4"/>
        <v>68240.495999999999</v>
      </c>
      <c r="H28" s="10">
        <f t="shared" si="4"/>
        <v>73221.979789999998</v>
      </c>
      <c r="I28" s="10">
        <f t="shared" si="4"/>
        <v>40719</v>
      </c>
      <c r="J28" s="10">
        <f t="shared" si="4"/>
        <v>43729</v>
      </c>
      <c r="K28" s="10">
        <f t="shared" si="4"/>
        <v>43729</v>
      </c>
    </row>
    <row r="29" spans="1:11" ht="39" customHeight="1" x14ac:dyDescent="0.25">
      <c r="A29" s="119"/>
      <c r="B29" s="119"/>
      <c r="C29" s="102"/>
      <c r="D29" s="11" t="s">
        <v>15</v>
      </c>
      <c r="E29" s="4">
        <f t="shared" si="1"/>
        <v>0</v>
      </c>
      <c r="F29" s="10">
        <f t="shared" ref="F29:K30" si="5">F38+F47+F56+F65+F74</f>
        <v>0</v>
      </c>
      <c r="G29" s="10">
        <f t="shared" si="5"/>
        <v>0</v>
      </c>
      <c r="H29" s="10">
        <f t="shared" si="5"/>
        <v>0</v>
      </c>
      <c r="I29" s="10">
        <f t="shared" si="5"/>
        <v>0</v>
      </c>
      <c r="J29" s="10">
        <f t="shared" si="5"/>
        <v>0</v>
      </c>
      <c r="K29" s="10">
        <f t="shared" si="5"/>
        <v>0</v>
      </c>
    </row>
    <row r="30" spans="1:11" ht="16.5" customHeight="1" x14ac:dyDescent="0.25">
      <c r="A30" s="120"/>
      <c r="B30" s="120"/>
      <c r="C30" s="103"/>
      <c r="D30" s="11" t="s">
        <v>16</v>
      </c>
      <c r="E30" s="4">
        <f t="shared" si="1"/>
        <v>0</v>
      </c>
      <c r="F30" s="10">
        <f t="shared" si="5"/>
        <v>0</v>
      </c>
      <c r="G30" s="10">
        <f t="shared" si="5"/>
        <v>0</v>
      </c>
      <c r="H30" s="10">
        <f t="shared" si="5"/>
        <v>0</v>
      </c>
      <c r="I30" s="10">
        <f t="shared" si="5"/>
        <v>0</v>
      </c>
      <c r="J30" s="10">
        <f t="shared" si="5"/>
        <v>0</v>
      </c>
      <c r="K30" s="10">
        <f t="shared" si="5"/>
        <v>0</v>
      </c>
    </row>
    <row r="31" spans="1:11" ht="16.5" customHeight="1" x14ac:dyDescent="0.25">
      <c r="A31" s="119" t="s">
        <v>10</v>
      </c>
      <c r="B31" s="119" t="s">
        <v>17</v>
      </c>
      <c r="C31" s="101" t="s">
        <v>18</v>
      </c>
      <c r="D31" s="8" t="s">
        <v>11</v>
      </c>
      <c r="E31" s="4">
        <f t="shared" si="1"/>
        <v>0</v>
      </c>
      <c r="F31" s="5">
        <f t="shared" ref="F31:K31" si="6">F32+F38+F39</f>
        <v>0</v>
      </c>
      <c r="G31" s="5">
        <f t="shared" si="6"/>
        <v>0</v>
      </c>
      <c r="H31" s="5">
        <f t="shared" si="6"/>
        <v>0</v>
      </c>
      <c r="I31" s="5">
        <f t="shared" si="6"/>
        <v>0</v>
      </c>
      <c r="J31" s="5">
        <f t="shared" si="6"/>
        <v>0</v>
      </c>
      <c r="K31" s="5">
        <f t="shared" si="6"/>
        <v>0</v>
      </c>
    </row>
    <row r="32" spans="1:11" ht="48.6" customHeight="1" x14ac:dyDescent="0.25">
      <c r="A32" s="119"/>
      <c r="B32" s="119"/>
      <c r="C32" s="102"/>
      <c r="D32" s="9" t="s">
        <v>113</v>
      </c>
      <c r="E32" s="4">
        <f t="shared" si="1"/>
        <v>0</v>
      </c>
      <c r="F32" s="5">
        <f t="shared" ref="F32:K32" si="7">F34+F35+F36+F37</f>
        <v>0</v>
      </c>
      <c r="G32" s="5">
        <f t="shared" si="7"/>
        <v>0</v>
      </c>
      <c r="H32" s="5">
        <f t="shared" si="7"/>
        <v>0</v>
      </c>
      <c r="I32" s="5">
        <f t="shared" si="7"/>
        <v>0</v>
      </c>
      <c r="J32" s="5">
        <f t="shared" si="7"/>
        <v>0</v>
      </c>
      <c r="K32" s="5">
        <f t="shared" si="7"/>
        <v>0</v>
      </c>
    </row>
    <row r="33" spans="1:11" ht="16.5" customHeight="1" x14ac:dyDescent="0.25">
      <c r="A33" s="119"/>
      <c r="B33" s="119"/>
      <c r="C33" s="102"/>
      <c r="D33" s="6" t="s">
        <v>12</v>
      </c>
      <c r="E33" s="4"/>
      <c r="F33" s="10"/>
      <c r="G33" s="10"/>
      <c r="H33" s="10"/>
      <c r="I33" s="10"/>
      <c r="J33" s="50"/>
      <c r="K33" s="50"/>
    </row>
    <row r="34" spans="1:11" ht="56.45" customHeight="1" x14ac:dyDescent="0.25">
      <c r="A34" s="119"/>
      <c r="B34" s="119"/>
      <c r="C34" s="102"/>
      <c r="D34" s="6" t="s">
        <v>114</v>
      </c>
      <c r="E34" s="4">
        <f t="shared" si="1"/>
        <v>0</v>
      </c>
      <c r="F34" s="10">
        <v>0</v>
      </c>
      <c r="G34" s="10">
        <v>0</v>
      </c>
      <c r="H34" s="10">
        <v>0</v>
      </c>
      <c r="I34" s="10">
        <v>0</v>
      </c>
      <c r="J34" s="50">
        <v>0</v>
      </c>
      <c r="K34" s="50">
        <v>0</v>
      </c>
    </row>
    <row r="35" spans="1:11" ht="25.9" customHeight="1" x14ac:dyDescent="0.25">
      <c r="A35" s="119"/>
      <c r="B35" s="119"/>
      <c r="C35" s="102"/>
      <c r="D35" s="6" t="s">
        <v>13</v>
      </c>
      <c r="E35" s="4">
        <f t="shared" si="1"/>
        <v>0</v>
      </c>
      <c r="F35" s="10">
        <v>0</v>
      </c>
      <c r="G35" s="10">
        <v>0</v>
      </c>
      <c r="H35" s="10">
        <v>0</v>
      </c>
      <c r="I35" s="10">
        <v>0</v>
      </c>
      <c r="J35" s="50">
        <v>0</v>
      </c>
      <c r="K35" s="50">
        <v>0</v>
      </c>
    </row>
    <row r="36" spans="1:11" ht="26.45" customHeight="1" x14ac:dyDescent="0.25">
      <c r="A36" s="119"/>
      <c r="B36" s="119"/>
      <c r="C36" s="102"/>
      <c r="D36" s="6" t="s">
        <v>14</v>
      </c>
      <c r="E36" s="4">
        <f t="shared" si="1"/>
        <v>0</v>
      </c>
      <c r="F36" s="10">
        <v>0</v>
      </c>
      <c r="G36" s="10">
        <v>0</v>
      </c>
      <c r="H36" s="10">
        <v>0</v>
      </c>
      <c r="I36" s="10">
        <v>0</v>
      </c>
      <c r="J36" s="50">
        <v>0</v>
      </c>
      <c r="K36" s="50">
        <v>0</v>
      </c>
    </row>
    <row r="37" spans="1:11" ht="38.25" customHeight="1" x14ac:dyDescent="0.25">
      <c r="A37" s="119"/>
      <c r="B37" s="119"/>
      <c r="C37" s="102"/>
      <c r="D37" s="6" t="s">
        <v>143</v>
      </c>
      <c r="E37" s="4">
        <f>F37+G37+H37+I37+J37+K37</f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</row>
    <row r="38" spans="1:11" ht="44.45" customHeight="1" x14ac:dyDescent="0.25">
      <c r="A38" s="119"/>
      <c r="B38" s="119"/>
      <c r="C38" s="102"/>
      <c r="D38" s="11" t="s">
        <v>15</v>
      </c>
      <c r="E38" s="4">
        <f t="shared" si="1"/>
        <v>0</v>
      </c>
      <c r="F38" s="10">
        <v>0</v>
      </c>
      <c r="G38" s="10">
        <v>0</v>
      </c>
      <c r="H38" s="10">
        <v>0</v>
      </c>
      <c r="I38" s="10">
        <v>0</v>
      </c>
      <c r="J38" s="50">
        <v>0</v>
      </c>
      <c r="K38" s="50">
        <v>0</v>
      </c>
    </row>
    <row r="39" spans="1:11" ht="16.5" customHeight="1" x14ac:dyDescent="0.25">
      <c r="A39" s="120"/>
      <c r="B39" s="120"/>
      <c r="C39" s="103"/>
      <c r="D39" s="11" t="s">
        <v>16</v>
      </c>
      <c r="E39" s="4">
        <f t="shared" si="1"/>
        <v>0</v>
      </c>
      <c r="F39" s="10">
        <v>0</v>
      </c>
      <c r="G39" s="10">
        <v>0</v>
      </c>
      <c r="H39" s="10">
        <v>0</v>
      </c>
      <c r="I39" s="10">
        <v>0</v>
      </c>
      <c r="J39" s="50">
        <v>0</v>
      </c>
      <c r="K39" s="50">
        <v>0</v>
      </c>
    </row>
    <row r="40" spans="1:11" ht="16.5" customHeight="1" x14ac:dyDescent="0.25">
      <c r="A40" s="119" t="s">
        <v>10</v>
      </c>
      <c r="B40" s="119" t="s">
        <v>19</v>
      </c>
      <c r="C40" s="101" t="s">
        <v>20</v>
      </c>
      <c r="D40" s="8" t="s">
        <v>11</v>
      </c>
      <c r="E40" s="4">
        <f t="shared" si="1"/>
        <v>42444.863790000003</v>
      </c>
      <c r="F40" s="5">
        <f t="shared" ref="F40:K40" si="8">F41+F47+F48</f>
        <v>457</v>
      </c>
      <c r="G40" s="5">
        <f t="shared" si="8"/>
        <v>16188.25</v>
      </c>
      <c r="H40" s="5">
        <f t="shared" si="8"/>
        <v>21835.598999999998</v>
      </c>
      <c r="I40" s="5">
        <f t="shared" si="8"/>
        <v>3280.0147900000002</v>
      </c>
      <c r="J40" s="5">
        <f t="shared" si="8"/>
        <v>342</v>
      </c>
      <c r="K40" s="5">
        <f t="shared" si="8"/>
        <v>342</v>
      </c>
    </row>
    <row r="41" spans="1:11" ht="43.5" customHeight="1" x14ac:dyDescent="0.25">
      <c r="A41" s="119"/>
      <c r="B41" s="119"/>
      <c r="C41" s="102"/>
      <c r="D41" s="9" t="s">
        <v>113</v>
      </c>
      <c r="E41" s="4">
        <f t="shared" si="1"/>
        <v>42444.863790000003</v>
      </c>
      <c r="F41" s="10">
        <f t="shared" ref="F41:K41" si="9">F43+F44+F45+F46</f>
        <v>457</v>
      </c>
      <c r="G41" s="10">
        <f t="shared" si="9"/>
        <v>16188.25</v>
      </c>
      <c r="H41" s="10">
        <f t="shared" si="9"/>
        <v>21835.598999999998</v>
      </c>
      <c r="I41" s="10">
        <f t="shared" si="9"/>
        <v>3280.0147900000002</v>
      </c>
      <c r="J41" s="10">
        <f t="shared" si="9"/>
        <v>342</v>
      </c>
      <c r="K41" s="10">
        <f t="shared" si="9"/>
        <v>342</v>
      </c>
    </row>
    <row r="42" spans="1:11" ht="16.5" customHeight="1" x14ac:dyDescent="0.25">
      <c r="A42" s="119"/>
      <c r="B42" s="119"/>
      <c r="C42" s="102"/>
      <c r="D42" s="6" t="s">
        <v>12</v>
      </c>
      <c r="E42" s="4"/>
      <c r="F42" s="10"/>
      <c r="G42" s="10"/>
      <c r="H42" s="10"/>
      <c r="I42" s="10"/>
      <c r="J42" s="50"/>
      <c r="K42" s="50"/>
    </row>
    <row r="43" spans="1:11" ht="58.15" customHeight="1" x14ac:dyDescent="0.25">
      <c r="A43" s="119"/>
      <c r="B43" s="119"/>
      <c r="C43" s="102"/>
      <c r="D43" s="6" t="s">
        <v>114</v>
      </c>
      <c r="E43" s="4">
        <f t="shared" si="1"/>
        <v>2465.9810000000002</v>
      </c>
      <c r="F43" s="10">
        <v>457</v>
      </c>
      <c r="G43" s="10">
        <f>16188.25-15771.66</f>
        <v>416.59000000000015</v>
      </c>
      <c r="H43" s="10">
        <v>450.39100000000002</v>
      </c>
      <c r="I43" s="10">
        <v>458</v>
      </c>
      <c r="J43" s="50">
        <v>342</v>
      </c>
      <c r="K43" s="50">
        <v>342</v>
      </c>
    </row>
    <row r="44" spans="1:11" ht="31.9" customHeight="1" x14ac:dyDescent="0.25">
      <c r="A44" s="119"/>
      <c r="B44" s="119"/>
      <c r="C44" s="102"/>
      <c r="D44" s="6" t="s">
        <v>13</v>
      </c>
      <c r="E44" s="4">
        <f t="shared" si="1"/>
        <v>39978.882790000003</v>
      </c>
      <c r="F44" s="10">
        <v>0</v>
      </c>
      <c r="G44" s="10">
        <v>15771.66</v>
      </c>
      <c r="H44" s="10">
        <v>21385.207999999999</v>
      </c>
      <c r="I44" s="10">
        <v>2822.0147900000002</v>
      </c>
      <c r="J44" s="50">
        <v>0</v>
      </c>
      <c r="K44" s="50">
        <v>0</v>
      </c>
    </row>
    <row r="45" spans="1:11" ht="29.45" customHeight="1" x14ac:dyDescent="0.25">
      <c r="A45" s="119"/>
      <c r="B45" s="119"/>
      <c r="C45" s="102"/>
      <c r="D45" s="6" t="s">
        <v>14</v>
      </c>
      <c r="E45" s="4">
        <f t="shared" si="1"/>
        <v>0</v>
      </c>
      <c r="F45" s="10">
        <v>0</v>
      </c>
      <c r="G45" s="10">
        <v>0</v>
      </c>
      <c r="H45" s="10">
        <v>0</v>
      </c>
      <c r="I45" s="10">
        <v>0</v>
      </c>
      <c r="J45" s="50">
        <v>0</v>
      </c>
      <c r="K45" s="50">
        <v>0</v>
      </c>
    </row>
    <row r="46" spans="1:11" ht="39.75" customHeight="1" x14ac:dyDescent="0.25">
      <c r="A46" s="119"/>
      <c r="B46" s="119"/>
      <c r="C46" s="102"/>
      <c r="D46" s="6" t="s">
        <v>143</v>
      </c>
      <c r="E46" s="4">
        <f t="shared" si="1"/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</row>
    <row r="47" spans="1:11" ht="37.9" customHeight="1" x14ac:dyDescent="0.25">
      <c r="A47" s="119"/>
      <c r="B47" s="119"/>
      <c r="C47" s="102"/>
      <c r="D47" s="11" t="s">
        <v>15</v>
      </c>
      <c r="E47" s="4">
        <f t="shared" si="1"/>
        <v>0</v>
      </c>
      <c r="F47" s="10">
        <v>0</v>
      </c>
      <c r="G47" s="10">
        <v>0</v>
      </c>
      <c r="H47" s="10">
        <v>0</v>
      </c>
      <c r="I47" s="10">
        <v>0</v>
      </c>
      <c r="J47" s="50">
        <v>0</v>
      </c>
      <c r="K47" s="50">
        <v>0</v>
      </c>
    </row>
    <row r="48" spans="1:11" ht="16.5" customHeight="1" x14ac:dyDescent="0.25">
      <c r="A48" s="120"/>
      <c r="B48" s="120"/>
      <c r="C48" s="103"/>
      <c r="D48" s="11" t="s">
        <v>177</v>
      </c>
      <c r="E48" s="4">
        <f t="shared" si="1"/>
        <v>0</v>
      </c>
      <c r="F48" s="10">
        <v>0</v>
      </c>
      <c r="G48" s="10">
        <v>0</v>
      </c>
      <c r="H48" s="10">
        <v>0</v>
      </c>
      <c r="I48" s="10">
        <v>0</v>
      </c>
      <c r="J48" s="50">
        <v>0</v>
      </c>
      <c r="K48" s="50">
        <v>0</v>
      </c>
    </row>
    <row r="49" spans="1:11" ht="16.5" customHeight="1" x14ac:dyDescent="0.25">
      <c r="A49" s="119" t="s">
        <v>10</v>
      </c>
      <c r="B49" s="119" t="s">
        <v>21</v>
      </c>
      <c r="C49" s="101" t="s">
        <v>22</v>
      </c>
      <c r="D49" s="8" t="s">
        <v>11</v>
      </c>
      <c r="E49" s="4">
        <f t="shared" si="1"/>
        <v>90325.066930000001</v>
      </c>
      <c r="F49" s="5">
        <f t="shared" ref="F49:K49" si="10">F50+F56+F57</f>
        <v>34790.5</v>
      </c>
      <c r="G49" s="5">
        <f t="shared" si="10"/>
        <v>15996.9</v>
      </c>
      <c r="H49" s="5">
        <f t="shared" si="10"/>
        <v>19038.637640000001</v>
      </c>
      <c r="I49" s="5">
        <f t="shared" si="10"/>
        <v>18005.029289999999</v>
      </c>
      <c r="J49" s="5">
        <f t="shared" si="10"/>
        <v>1247</v>
      </c>
      <c r="K49" s="5">
        <f t="shared" si="10"/>
        <v>1247</v>
      </c>
    </row>
    <row r="50" spans="1:11" ht="52.15" customHeight="1" x14ac:dyDescent="0.25">
      <c r="A50" s="119"/>
      <c r="B50" s="119"/>
      <c r="C50" s="102"/>
      <c r="D50" s="9" t="s">
        <v>113</v>
      </c>
      <c r="E50" s="4">
        <f t="shared" si="1"/>
        <v>90325.066930000001</v>
      </c>
      <c r="F50" s="10">
        <f t="shared" ref="F50:K50" si="11">F53+F52+F54+F55</f>
        <v>34790.5</v>
      </c>
      <c r="G50" s="10">
        <f t="shared" si="11"/>
        <v>15996.9</v>
      </c>
      <c r="H50" s="10">
        <f t="shared" si="11"/>
        <v>19038.637640000001</v>
      </c>
      <c r="I50" s="10">
        <f t="shared" si="11"/>
        <v>18005.029289999999</v>
      </c>
      <c r="J50" s="10">
        <f t="shared" si="11"/>
        <v>1247</v>
      </c>
      <c r="K50" s="10">
        <f t="shared" si="11"/>
        <v>1247</v>
      </c>
    </row>
    <row r="51" spans="1:11" ht="14.25" customHeight="1" x14ac:dyDescent="0.25">
      <c r="A51" s="119"/>
      <c r="B51" s="119"/>
      <c r="C51" s="102"/>
      <c r="D51" s="6" t="s">
        <v>12</v>
      </c>
      <c r="E51" s="4"/>
      <c r="F51" s="10"/>
      <c r="G51" s="10"/>
      <c r="H51" s="10"/>
      <c r="I51" s="10"/>
      <c r="J51" s="50"/>
      <c r="K51" s="50"/>
    </row>
    <row r="52" spans="1:11" ht="61.9" customHeight="1" x14ac:dyDescent="0.25">
      <c r="A52" s="119"/>
      <c r="B52" s="119"/>
      <c r="C52" s="102"/>
      <c r="D52" s="6" t="s">
        <v>114</v>
      </c>
      <c r="E52" s="4">
        <f t="shared" si="1"/>
        <v>38736.602290000003</v>
      </c>
      <c r="F52" s="10">
        <v>19590.5</v>
      </c>
      <c r="G52" s="10">
        <v>8192</v>
      </c>
      <c r="H52" s="10">
        <v>7601.0830900000001</v>
      </c>
      <c r="I52" s="10">
        <v>859.01919999999996</v>
      </c>
      <c r="J52" s="50">
        <v>1247</v>
      </c>
      <c r="K52" s="50">
        <v>1247</v>
      </c>
    </row>
    <row r="53" spans="1:11" ht="27" customHeight="1" x14ac:dyDescent="0.25">
      <c r="A53" s="119"/>
      <c r="B53" s="119"/>
      <c r="C53" s="102"/>
      <c r="D53" s="6" t="s">
        <v>13</v>
      </c>
      <c r="E53" s="4">
        <f t="shared" si="1"/>
        <v>48422.720910000004</v>
      </c>
      <c r="F53" s="10">
        <v>15200</v>
      </c>
      <c r="G53" s="10">
        <v>7804.9</v>
      </c>
      <c r="H53" s="10">
        <v>8271.8108200000006</v>
      </c>
      <c r="I53" s="10">
        <v>17146.01009</v>
      </c>
      <c r="J53" s="50">
        <v>0</v>
      </c>
      <c r="K53" s="50">
        <v>0</v>
      </c>
    </row>
    <row r="54" spans="1:11" ht="27.6" customHeight="1" x14ac:dyDescent="0.25">
      <c r="A54" s="119"/>
      <c r="B54" s="119"/>
      <c r="C54" s="102"/>
      <c r="D54" s="6" t="s">
        <v>14</v>
      </c>
      <c r="E54" s="4">
        <f t="shared" si="1"/>
        <v>0</v>
      </c>
      <c r="F54" s="7">
        <v>0</v>
      </c>
      <c r="G54" s="7">
        <v>0</v>
      </c>
      <c r="H54" s="7">
        <v>0</v>
      </c>
      <c r="I54" s="7">
        <v>0</v>
      </c>
      <c r="J54" s="50">
        <v>0</v>
      </c>
      <c r="K54" s="50">
        <v>0</v>
      </c>
    </row>
    <row r="55" spans="1:11" ht="33.75" x14ac:dyDescent="0.25">
      <c r="A55" s="119"/>
      <c r="B55" s="119"/>
      <c r="C55" s="102"/>
      <c r="D55" s="6" t="s">
        <v>143</v>
      </c>
      <c r="E55" s="4">
        <f t="shared" si="1"/>
        <v>3165.7437300000001</v>
      </c>
      <c r="F55" s="7">
        <v>0</v>
      </c>
      <c r="G55" s="7">
        <v>0</v>
      </c>
      <c r="H55" s="7">
        <v>3165.7437300000001</v>
      </c>
      <c r="I55" s="7">
        <v>0</v>
      </c>
      <c r="J55" s="50">
        <v>0</v>
      </c>
      <c r="K55" s="50">
        <v>0</v>
      </c>
    </row>
    <row r="56" spans="1:11" ht="37.15" customHeight="1" x14ac:dyDescent="0.25">
      <c r="A56" s="119"/>
      <c r="B56" s="119"/>
      <c r="C56" s="102"/>
      <c r="D56" s="11" t="s">
        <v>15</v>
      </c>
      <c r="E56" s="4">
        <f t="shared" si="1"/>
        <v>0</v>
      </c>
      <c r="F56" s="7">
        <v>0</v>
      </c>
      <c r="G56" s="7">
        <v>0</v>
      </c>
      <c r="H56" s="7">
        <v>0</v>
      </c>
      <c r="I56" s="7">
        <v>0</v>
      </c>
      <c r="J56" s="50">
        <v>0</v>
      </c>
      <c r="K56" s="50">
        <v>0</v>
      </c>
    </row>
    <row r="57" spans="1:11" ht="14.1" customHeight="1" x14ac:dyDescent="0.25">
      <c r="A57" s="120"/>
      <c r="B57" s="120"/>
      <c r="C57" s="103"/>
      <c r="D57" s="11" t="s">
        <v>16</v>
      </c>
      <c r="E57" s="4">
        <f t="shared" si="1"/>
        <v>0</v>
      </c>
      <c r="F57" s="7">
        <v>0</v>
      </c>
      <c r="G57" s="7">
        <v>0</v>
      </c>
      <c r="H57" s="7">
        <v>0</v>
      </c>
      <c r="I57" s="7">
        <v>0</v>
      </c>
      <c r="J57" s="50">
        <v>0</v>
      </c>
      <c r="K57" s="50">
        <v>0</v>
      </c>
    </row>
    <row r="58" spans="1:11" ht="17.25" customHeight="1" x14ac:dyDescent="0.25">
      <c r="A58" s="119" t="s">
        <v>10</v>
      </c>
      <c r="B58" s="119" t="s">
        <v>23</v>
      </c>
      <c r="C58" s="101" t="s">
        <v>24</v>
      </c>
      <c r="D58" s="8" t="s">
        <v>11</v>
      </c>
      <c r="E58" s="4">
        <f t="shared" si="1"/>
        <v>87712.002660000013</v>
      </c>
      <c r="F58" s="5">
        <f t="shared" ref="F58:K58" si="12">F59+F65+F66</f>
        <v>608.29999999999995</v>
      </c>
      <c r="G58" s="5">
        <f t="shared" si="12"/>
        <v>7745.7029999999995</v>
      </c>
      <c r="H58" s="5">
        <f t="shared" si="12"/>
        <v>13940.977190000001</v>
      </c>
      <c r="I58" s="5">
        <f t="shared" si="12"/>
        <v>28398.422470000001</v>
      </c>
      <c r="J58" s="5">
        <f t="shared" si="12"/>
        <v>18509.3</v>
      </c>
      <c r="K58" s="5">
        <f t="shared" si="12"/>
        <v>18509.3</v>
      </c>
    </row>
    <row r="59" spans="1:11" ht="46.15" customHeight="1" x14ac:dyDescent="0.25">
      <c r="A59" s="119"/>
      <c r="B59" s="119"/>
      <c r="C59" s="102"/>
      <c r="D59" s="9" t="s">
        <v>113</v>
      </c>
      <c r="E59" s="4">
        <f t="shared" si="1"/>
        <v>87712.002660000013</v>
      </c>
      <c r="F59" s="5">
        <f t="shared" ref="F59:K59" si="13">F63+F61+F62+F64</f>
        <v>608.29999999999995</v>
      </c>
      <c r="G59" s="5">
        <f t="shared" si="13"/>
        <v>7745.7029999999995</v>
      </c>
      <c r="H59" s="5">
        <f t="shared" si="13"/>
        <v>13940.977190000001</v>
      </c>
      <c r="I59" s="5">
        <f t="shared" si="13"/>
        <v>28398.422470000001</v>
      </c>
      <c r="J59" s="5">
        <f t="shared" si="13"/>
        <v>18509.3</v>
      </c>
      <c r="K59" s="5">
        <f t="shared" si="13"/>
        <v>18509.3</v>
      </c>
    </row>
    <row r="60" spans="1:11" ht="14.1" customHeight="1" x14ac:dyDescent="0.25">
      <c r="A60" s="119"/>
      <c r="B60" s="119"/>
      <c r="C60" s="102"/>
      <c r="D60" s="6" t="s">
        <v>12</v>
      </c>
      <c r="E60" s="4"/>
      <c r="F60" s="10"/>
      <c r="G60" s="10"/>
      <c r="H60" s="64"/>
      <c r="I60" s="64"/>
      <c r="J60" s="63"/>
      <c r="K60" s="63"/>
    </row>
    <row r="61" spans="1:11" ht="61.15" customHeight="1" x14ac:dyDescent="0.25">
      <c r="A61" s="119"/>
      <c r="B61" s="119"/>
      <c r="C61" s="102"/>
      <c r="D61" s="6" t="s">
        <v>114</v>
      </c>
      <c r="E61" s="4">
        <f t="shared" si="1"/>
        <v>73601.31915000001</v>
      </c>
      <c r="F61" s="10">
        <v>170</v>
      </c>
      <c r="G61" s="10">
        <f>5644.3-504.6</f>
        <v>5139.7</v>
      </c>
      <c r="H61" s="10">
        <v>9371.5454800000007</v>
      </c>
      <c r="I61" s="10">
        <v>21901.473669999999</v>
      </c>
      <c r="J61" s="50">
        <v>18509.3</v>
      </c>
      <c r="K61" s="50">
        <v>18509.3</v>
      </c>
    </row>
    <row r="62" spans="1:11" ht="25.9" customHeight="1" x14ac:dyDescent="0.25">
      <c r="A62" s="119"/>
      <c r="B62" s="119"/>
      <c r="C62" s="102"/>
      <c r="D62" s="6" t="s">
        <v>13</v>
      </c>
      <c r="E62" s="4">
        <f t="shared" si="1"/>
        <v>6175.8754200000003</v>
      </c>
      <c r="F62" s="10">
        <v>0</v>
      </c>
      <c r="G62" s="10">
        <f>2101.4-459.6-1641.8</f>
        <v>0</v>
      </c>
      <c r="H62" s="10">
        <f>846.8-846.8</f>
        <v>0</v>
      </c>
      <c r="I62" s="72">
        <v>6175.8754200000003</v>
      </c>
      <c r="J62" s="63">
        <v>0</v>
      </c>
      <c r="K62" s="63">
        <v>0</v>
      </c>
    </row>
    <row r="63" spans="1:11" ht="14.1" customHeight="1" x14ac:dyDescent="0.25">
      <c r="A63" s="119"/>
      <c r="B63" s="119"/>
      <c r="C63" s="102"/>
      <c r="D63" s="6" t="s">
        <v>91</v>
      </c>
      <c r="E63" s="4">
        <f t="shared" si="1"/>
        <v>1543.2595800000001</v>
      </c>
      <c r="F63" s="7">
        <v>438.3</v>
      </c>
      <c r="G63" s="7">
        <v>459.6</v>
      </c>
      <c r="H63" s="7">
        <v>324.28620000000001</v>
      </c>
      <c r="I63" s="7">
        <v>321.07337999999999</v>
      </c>
      <c r="J63" s="50">
        <v>0</v>
      </c>
      <c r="K63" s="50">
        <v>0</v>
      </c>
    </row>
    <row r="64" spans="1:11" ht="33.75" x14ac:dyDescent="0.25">
      <c r="A64" s="119"/>
      <c r="B64" s="119"/>
      <c r="C64" s="102"/>
      <c r="D64" s="6" t="s">
        <v>143</v>
      </c>
      <c r="E64" s="4">
        <f t="shared" si="1"/>
        <v>6391.5485100000005</v>
      </c>
      <c r="F64" s="7">
        <v>0</v>
      </c>
      <c r="G64" s="7">
        <v>2146.4029999999998</v>
      </c>
      <c r="H64" s="7">
        <v>4245.1455100000003</v>
      </c>
      <c r="I64" s="7">
        <v>0</v>
      </c>
      <c r="J64" s="50">
        <v>0</v>
      </c>
      <c r="K64" s="50">
        <v>0</v>
      </c>
    </row>
    <row r="65" spans="1:11" ht="37.9" customHeight="1" x14ac:dyDescent="0.25">
      <c r="A65" s="119"/>
      <c r="B65" s="119"/>
      <c r="C65" s="102"/>
      <c r="D65" s="11" t="s">
        <v>15</v>
      </c>
      <c r="E65" s="4">
        <f t="shared" si="1"/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</row>
    <row r="66" spans="1:11" ht="14.1" customHeight="1" x14ac:dyDescent="0.25">
      <c r="A66" s="120"/>
      <c r="B66" s="120"/>
      <c r="C66" s="103"/>
      <c r="D66" s="11" t="s">
        <v>16</v>
      </c>
      <c r="E66" s="4">
        <f t="shared" si="1"/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</row>
    <row r="67" spans="1:11" ht="16.5" customHeight="1" x14ac:dyDescent="0.25">
      <c r="A67" s="119" t="s">
        <v>10</v>
      </c>
      <c r="B67" s="119" t="s">
        <v>25</v>
      </c>
      <c r="C67" s="101" t="s">
        <v>79</v>
      </c>
      <c r="D67" s="8" t="s">
        <v>11</v>
      </c>
      <c r="E67" s="4">
        <f t="shared" si="1"/>
        <v>704582.69712000003</v>
      </c>
      <c r="F67" s="5">
        <f t="shared" ref="F67:K67" si="14">F68+F74+F75</f>
        <v>63204</v>
      </c>
      <c r="G67" s="5">
        <f t="shared" si="14"/>
        <v>142084.14299999998</v>
      </c>
      <c r="H67" s="5">
        <f t="shared" si="14"/>
        <v>141015.96866000001</v>
      </c>
      <c r="I67" s="5">
        <f t="shared" si="14"/>
        <v>102874.18546000001</v>
      </c>
      <c r="J67" s="5">
        <f t="shared" si="14"/>
        <v>121742.29999999999</v>
      </c>
      <c r="K67" s="5">
        <f t="shared" si="14"/>
        <v>133662.1</v>
      </c>
    </row>
    <row r="68" spans="1:11" ht="45" x14ac:dyDescent="0.25">
      <c r="A68" s="119"/>
      <c r="B68" s="119"/>
      <c r="C68" s="102"/>
      <c r="D68" s="9" t="s">
        <v>113</v>
      </c>
      <c r="E68" s="4">
        <f t="shared" si="1"/>
        <v>704582.69712000003</v>
      </c>
      <c r="F68" s="5">
        <f t="shared" ref="F68:K68" si="15">F70+F71+F72+F73</f>
        <v>63204</v>
      </c>
      <c r="G68" s="5">
        <f t="shared" si="15"/>
        <v>142084.14299999998</v>
      </c>
      <c r="H68" s="5">
        <f t="shared" si="15"/>
        <v>141015.96866000001</v>
      </c>
      <c r="I68" s="5">
        <f t="shared" si="15"/>
        <v>102874.18546000001</v>
      </c>
      <c r="J68" s="5">
        <f t="shared" si="15"/>
        <v>121742.29999999999</v>
      </c>
      <c r="K68" s="5">
        <f t="shared" si="15"/>
        <v>133662.1</v>
      </c>
    </row>
    <row r="69" spans="1:11" ht="15" customHeight="1" x14ac:dyDescent="0.25">
      <c r="A69" s="119"/>
      <c r="B69" s="119"/>
      <c r="C69" s="102"/>
      <c r="D69" s="6" t="s">
        <v>12</v>
      </c>
      <c r="E69" s="4"/>
      <c r="F69" s="10"/>
      <c r="G69" s="10"/>
      <c r="H69" s="10"/>
      <c r="I69" s="10"/>
      <c r="J69" s="50"/>
      <c r="K69" s="50"/>
    </row>
    <row r="70" spans="1:11" ht="55.9" customHeight="1" x14ac:dyDescent="0.25">
      <c r="A70" s="119"/>
      <c r="B70" s="119"/>
      <c r="C70" s="102"/>
      <c r="D70" s="6" t="s">
        <v>114</v>
      </c>
      <c r="E70" s="4">
        <f t="shared" si="1"/>
        <v>248628.24541</v>
      </c>
      <c r="F70" s="10">
        <v>30702.799999999999</v>
      </c>
      <c r="G70" s="10">
        <f>41577.2+10549.75</f>
        <v>52126.95</v>
      </c>
      <c r="H70" s="10">
        <v>46161.635540000003</v>
      </c>
      <c r="I70" s="10">
        <v>39333.85987</v>
      </c>
      <c r="J70" s="50">
        <v>34191.599999999999</v>
      </c>
      <c r="K70" s="50">
        <v>46111.4</v>
      </c>
    </row>
    <row r="71" spans="1:11" ht="31.9" customHeight="1" x14ac:dyDescent="0.25">
      <c r="A71" s="119"/>
      <c r="B71" s="119"/>
      <c r="C71" s="102"/>
      <c r="D71" s="6" t="s">
        <v>13</v>
      </c>
      <c r="E71" s="4">
        <f t="shared" si="1"/>
        <v>174930.18816000002</v>
      </c>
      <c r="F71" s="10">
        <f>32501.2-20942.08</f>
        <v>11559.119999999999</v>
      </c>
      <c r="G71" s="10">
        <f>100506.9-76643.8</f>
        <v>23863.099999999991</v>
      </c>
      <c r="H71" s="10">
        <v>29043.242569999999</v>
      </c>
      <c r="I71" s="10">
        <v>22821.32559</v>
      </c>
      <c r="J71" s="50">
        <v>43821.7</v>
      </c>
      <c r="K71" s="50">
        <v>43821.7</v>
      </c>
    </row>
    <row r="72" spans="1:11" ht="28.15" customHeight="1" x14ac:dyDescent="0.25">
      <c r="A72" s="119"/>
      <c r="B72" s="119"/>
      <c r="C72" s="102"/>
      <c r="D72" s="6" t="s">
        <v>14</v>
      </c>
      <c r="E72" s="4">
        <f t="shared" si="1"/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</row>
    <row r="73" spans="1:11" ht="33.75" customHeight="1" x14ac:dyDescent="0.25">
      <c r="A73" s="119"/>
      <c r="B73" s="119"/>
      <c r="C73" s="102"/>
      <c r="D73" s="6" t="s">
        <v>143</v>
      </c>
      <c r="E73" s="4">
        <f t="shared" si="1"/>
        <v>281024.26354999997</v>
      </c>
      <c r="F73" s="7">
        <v>20942.080000000002</v>
      </c>
      <c r="G73" s="7">
        <v>66094.092999999993</v>
      </c>
      <c r="H73" s="7">
        <v>65811.090549999994</v>
      </c>
      <c r="I73" s="7">
        <v>40719</v>
      </c>
      <c r="J73" s="50">
        <v>43729</v>
      </c>
      <c r="K73" s="50">
        <v>43729</v>
      </c>
    </row>
    <row r="74" spans="1:11" ht="35.450000000000003" customHeight="1" x14ac:dyDescent="0.25">
      <c r="A74" s="119"/>
      <c r="B74" s="119"/>
      <c r="C74" s="102"/>
      <c r="D74" s="11" t="s">
        <v>15</v>
      </c>
      <c r="E74" s="4">
        <f t="shared" si="1"/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</row>
    <row r="75" spans="1:11" x14ac:dyDescent="0.25">
      <c r="A75" s="120"/>
      <c r="B75" s="120"/>
      <c r="C75" s="103"/>
      <c r="D75" s="11" t="s">
        <v>16</v>
      </c>
      <c r="E75" s="4">
        <f t="shared" si="1"/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</row>
    <row r="76" spans="1:11" x14ac:dyDescent="0.25">
      <c r="K76" t="s">
        <v>194</v>
      </c>
    </row>
  </sheetData>
  <mergeCells count="29">
    <mergeCell ref="A67:A75"/>
    <mergeCell ref="B67:B75"/>
    <mergeCell ref="C67:C75"/>
    <mergeCell ref="A49:A57"/>
    <mergeCell ref="B49:B57"/>
    <mergeCell ref="C49:C57"/>
    <mergeCell ref="A58:A66"/>
    <mergeCell ref="B58:B66"/>
    <mergeCell ref="C58:C66"/>
    <mergeCell ref="A40:A48"/>
    <mergeCell ref="B40:B48"/>
    <mergeCell ref="C40:C48"/>
    <mergeCell ref="A22:A30"/>
    <mergeCell ref="B22:B30"/>
    <mergeCell ref="C22:C30"/>
    <mergeCell ref="A31:A39"/>
    <mergeCell ref="B31:B39"/>
    <mergeCell ref="C31:C39"/>
    <mergeCell ref="G1:J2"/>
    <mergeCell ref="A17:K17"/>
    <mergeCell ref="A19:B20"/>
    <mergeCell ref="C19:C21"/>
    <mergeCell ref="D19:D21"/>
    <mergeCell ref="E19:K19"/>
    <mergeCell ref="E20:E21"/>
    <mergeCell ref="J11:K11"/>
    <mergeCell ref="I12:K12"/>
    <mergeCell ref="H13:K13"/>
    <mergeCell ref="I14:K14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</vt:lpstr>
      <vt:lpstr>6 </vt:lpstr>
      <vt:lpstr>'5'!Область_печати</vt:lpstr>
      <vt:lpstr>'6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2024-03-26T04:43:37Z</cp:lastPrinted>
  <dcterms:created xsi:type="dcterms:W3CDTF">2006-09-16T00:00:00Z</dcterms:created>
  <dcterms:modified xsi:type="dcterms:W3CDTF">2024-05-06T12:38:09Z</dcterms:modified>
</cp:coreProperties>
</file>