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1"/>
  </bookViews>
  <sheets>
    <sheet name="5" sheetId="2" r:id="rId1"/>
    <sheet name="6 " sheetId="7" r:id="rId2"/>
  </sheets>
  <definedNames>
    <definedName name="_xlnm._FilterDatabase" localSheetId="0" hidden="1">'5'!$A$19:$R$78</definedName>
    <definedName name="_xlnm._FilterDatabase" localSheetId="1" hidden="1">'6 '!$A$18:$K$74</definedName>
    <definedName name="_xlnm.Print_Area" localSheetId="0">'5'!$A$1:$R$79</definedName>
    <definedName name="_xlnm.Print_Area" localSheetId="1">'6 '!$A$1:$K$75</definedName>
  </definedNames>
  <calcPr calcId="144525" iterateDelta="1E-4"/>
</workbook>
</file>

<file path=xl/calcChain.xml><?xml version="1.0" encoding="utf-8"?>
<calcChain xmlns="http://schemas.openxmlformats.org/spreadsheetml/2006/main">
  <c r="F69" i="7" l="1"/>
  <c r="F42" i="7"/>
  <c r="O58" i="2" l="1"/>
  <c r="O41" i="2"/>
  <c r="R26" i="2" l="1"/>
  <c r="Q26" i="2"/>
  <c r="P26" i="2"/>
  <c r="P25" i="2" s="1"/>
  <c r="O26" i="2"/>
  <c r="Q25" i="2" l="1"/>
  <c r="R25" i="2"/>
  <c r="R41" i="2"/>
  <c r="Q41" i="2"/>
  <c r="Q40" i="2" s="1"/>
  <c r="P41" i="2"/>
  <c r="P40" i="2" s="1"/>
  <c r="F70" i="7"/>
  <c r="F67" i="7" s="1"/>
  <c r="F66" i="7" s="1"/>
  <c r="J67" i="7"/>
  <c r="J66" i="7" s="1"/>
  <c r="I67" i="7"/>
  <c r="I66" i="7" s="1"/>
  <c r="H67" i="7"/>
  <c r="H66" i="7" s="1"/>
  <c r="G67" i="7"/>
  <c r="G66" i="7"/>
  <c r="G61" i="7"/>
  <c r="G58" i="7" s="1"/>
  <c r="G57" i="7" s="1"/>
  <c r="F61" i="7"/>
  <c r="F60" i="7"/>
  <c r="F58" i="7" s="1"/>
  <c r="F57" i="7" s="1"/>
  <c r="J58" i="7"/>
  <c r="J57" i="7" s="1"/>
  <c r="I58" i="7"/>
  <c r="I57" i="7" s="1"/>
  <c r="H58" i="7"/>
  <c r="H57" i="7" s="1"/>
  <c r="J49" i="7"/>
  <c r="J48" i="7" s="1"/>
  <c r="I49" i="7"/>
  <c r="I48" i="7" s="1"/>
  <c r="H49" i="7"/>
  <c r="H48" i="7" s="1"/>
  <c r="G49" i="7"/>
  <c r="G48" i="7" s="1"/>
  <c r="F49" i="7"/>
  <c r="F48" i="7" s="1"/>
  <c r="J40" i="7"/>
  <c r="J39" i="7" s="1"/>
  <c r="I40" i="7"/>
  <c r="I39" i="7" s="1"/>
  <c r="H40" i="7"/>
  <c r="H39" i="7" s="1"/>
  <c r="G40" i="7"/>
  <c r="G39" i="7" s="1"/>
  <c r="F40" i="7"/>
  <c r="F39" i="7" s="1"/>
  <c r="J31" i="7"/>
  <c r="J30" i="7" s="1"/>
  <c r="I31" i="7"/>
  <c r="H31" i="7"/>
  <c r="H30" i="7" s="1"/>
  <c r="G31" i="7"/>
  <c r="G30" i="7" s="1"/>
  <c r="F31" i="7"/>
  <c r="F30" i="7" s="1"/>
  <c r="I30" i="7"/>
  <c r="J29" i="7"/>
  <c r="I29" i="7"/>
  <c r="H29" i="7"/>
  <c r="G29" i="7"/>
  <c r="F29" i="7"/>
  <c r="J28" i="7"/>
  <c r="I28" i="7"/>
  <c r="H28" i="7"/>
  <c r="G28" i="7"/>
  <c r="F28" i="7"/>
  <c r="J27" i="7"/>
  <c r="I27" i="7"/>
  <c r="H27" i="7"/>
  <c r="G27" i="7"/>
  <c r="F27" i="7"/>
  <c r="J26" i="7"/>
  <c r="I26" i="7"/>
  <c r="H26" i="7"/>
  <c r="G26" i="7"/>
  <c r="G22" i="7" s="1"/>
  <c r="G21" i="7" s="1"/>
  <c r="F26" i="7"/>
  <c r="J25" i="7"/>
  <c r="I25" i="7"/>
  <c r="H25" i="7"/>
  <c r="G25" i="7"/>
  <c r="J24" i="7"/>
  <c r="I24" i="7"/>
  <c r="H24" i="7"/>
  <c r="G24" i="7"/>
  <c r="F24" i="7"/>
  <c r="M75" i="2"/>
  <c r="N73" i="2"/>
  <c r="N67" i="2" s="1"/>
  <c r="N66" i="2" s="1"/>
  <c r="M73" i="2"/>
  <c r="M70" i="2"/>
  <c r="Q67" i="2"/>
  <c r="Q66" i="2" s="1"/>
  <c r="P67" i="2"/>
  <c r="P66" i="2" s="1"/>
  <c r="O67" i="2"/>
  <c r="O66" i="2" s="1"/>
  <c r="M58" i="2"/>
  <c r="M55" i="2"/>
  <c r="N43" i="2"/>
  <c r="N41" i="2" s="1"/>
  <c r="N40" i="2" s="1"/>
  <c r="N39" i="2"/>
  <c r="M36" i="2"/>
  <c r="N35" i="2"/>
  <c r="M35" i="2"/>
  <c r="M34" i="2"/>
  <c r="Q32" i="2"/>
  <c r="P32" i="2"/>
  <c r="P31" i="2" s="1"/>
  <c r="O32" i="2"/>
  <c r="O31" i="2" s="1"/>
  <c r="N26" i="2"/>
  <c r="M26" i="2"/>
  <c r="M25" i="2" s="1"/>
  <c r="O25" i="2"/>
  <c r="Q22" i="2"/>
  <c r="P22" i="2"/>
  <c r="O22" i="2"/>
  <c r="N22" i="2"/>
  <c r="M22" i="2"/>
  <c r="N32" i="2" l="1"/>
  <c r="N31" i="2" s="1"/>
  <c r="Q21" i="2"/>
  <c r="Q20" i="2" s="1"/>
  <c r="Q31" i="2"/>
  <c r="M32" i="2"/>
  <c r="M31" i="2" s="1"/>
  <c r="M67" i="2"/>
  <c r="M66" i="2" s="1"/>
  <c r="H22" i="7"/>
  <c r="H21" i="7" s="1"/>
  <c r="O21" i="2"/>
  <c r="O20" i="2" s="1"/>
  <c r="F25" i="7"/>
  <c r="F22" i="7" s="1"/>
  <c r="F21" i="7" s="1"/>
  <c r="J22" i="7"/>
  <c r="J21" i="7" s="1"/>
  <c r="O40" i="2"/>
  <c r="M41" i="2"/>
  <c r="M40" i="2" s="1"/>
  <c r="I22" i="7"/>
  <c r="I21" i="7" s="1"/>
  <c r="P21" i="2"/>
  <c r="P20" i="2" s="1"/>
  <c r="N25" i="2"/>
  <c r="N21" i="2" l="1"/>
  <c r="N20" i="2" s="1"/>
  <c r="M21" i="2"/>
  <c r="M20" i="2" s="1"/>
  <c r="K27" i="7"/>
  <c r="E27" i="7" s="1"/>
  <c r="K31" i="7"/>
  <c r="K30" i="7" s="1"/>
  <c r="E36" i="7"/>
  <c r="E45" i="7"/>
  <c r="K40" i="7"/>
  <c r="K39" i="7" s="1"/>
  <c r="E54" i="7"/>
  <c r="K49" i="7"/>
  <c r="K48" i="7" s="1"/>
  <c r="K58" i="7"/>
  <c r="K57" i="7" s="1"/>
  <c r="R40" i="2"/>
  <c r="R67" i="2"/>
  <c r="R66" i="2" s="1"/>
  <c r="R32" i="2"/>
  <c r="E72" i="7"/>
  <c r="E63" i="7"/>
  <c r="E62" i="7"/>
  <c r="E56" i="7"/>
  <c r="E55" i="7"/>
  <c r="E53" i="7"/>
  <c r="E52" i="7"/>
  <c r="E51" i="7"/>
  <c r="E47" i="7"/>
  <c r="E46" i="7"/>
  <c r="E44" i="7"/>
  <c r="E43" i="7"/>
  <c r="E38" i="7"/>
  <c r="E37" i="7"/>
  <c r="E35" i="7"/>
  <c r="E34" i="7"/>
  <c r="E33" i="7"/>
  <c r="K67" i="7"/>
  <c r="K66" i="7" s="1"/>
  <c r="K29" i="7"/>
  <c r="E29" i="7" s="1"/>
  <c r="K28" i="7"/>
  <c r="E28" i="7" s="1"/>
  <c r="K25" i="7"/>
  <c r="K24" i="7"/>
  <c r="K26" i="7"/>
  <c r="R22" i="2"/>
  <c r="E61" i="7"/>
  <c r="E74" i="7"/>
  <c r="E42" i="7"/>
  <c r="E73" i="7"/>
  <c r="E60" i="7"/>
  <c r="E70" i="7"/>
  <c r="E64" i="7"/>
  <c r="E71" i="7"/>
  <c r="E65" i="7"/>
  <c r="R31" i="2" l="1"/>
  <c r="R21" i="2"/>
  <c r="E58" i="7"/>
  <c r="E49" i="7"/>
  <c r="E31" i="7"/>
  <c r="K22" i="7"/>
  <c r="K21" i="7" s="1"/>
  <c r="R20" i="2"/>
  <c r="E26" i="7"/>
  <c r="E57" i="7"/>
  <c r="E48" i="7"/>
  <c r="E39" i="7"/>
  <c r="E40" i="7"/>
  <c r="E24" i="7"/>
  <c r="E30" i="7"/>
  <c r="E69" i="7"/>
  <c r="E25" i="7"/>
  <c r="E22" i="7" l="1"/>
  <c r="E21" i="7"/>
  <c r="E66" i="7"/>
  <c r="E67" i="7"/>
</calcChain>
</file>

<file path=xl/comments1.xml><?xml version="1.0" encoding="utf-8"?>
<comments xmlns="http://schemas.openxmlformats.org/spreadsheetml/2006/main">
  <authors>
    <author>Автор</author>
  </authors>
  <commentList>
    <comment ref="K57" authorId="0">
      <text>
        <r>
          <rPr>
            <b/>
            <sz val="9"/>
            <color indexed="81"/>
            <rFont val="Tahoma"/>
            <family val="2"/>
            <charset val="204"/>
          </rPr>
          <t>0740062310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N79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почему здесь 253,0 т.р по кбк *****S4650 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74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G74" authorId="0">
      <text>
        <r>
          <rPr>
            <b/>
            <sz val="9"/>
            <color indexed="81"/>
            <rFont val="Tahoma"/>
            <family val="2"/>
            <charset val="204"/>
          </rPr>
          <t>Грибунин ГА: что это?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<sst xmlns="http://schemas.openxmlformats.org/spreadsheetml/2006/main" count="519" uniqueCount="193">
  <si>
    <t>к муниципальной программе</t>
  </si>
  <si>
    <t>Прогнозная (справочная) оценка ресурсного обеспечения реализации муниципальной подпрограммы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</si>
  <si>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</si>
  <si>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</si>
  <si>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</si>
  <si>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</si>
  <si>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Показатель применения меры</t>
  </si>
  <si>
    <t xml:space="preserve">Итого </t>
  </si>
  <si>
    <t>МП</t>
  </si>
  <si>
    <t>Пп</t>
  </si>
  <si>
    <t>07</t>
  </si>
  <si>
    <t>Всего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</si>
  <si>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</si>
  <si>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</si>
  <si>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</si>
  <si>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</si>
  <si>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</si>
  <si>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1</t>
  </si>
  <si>
    <t xml:space="preserve">Территориальное развитие (градостроительство и землеустройство) </t>
  </si>
  <si>
    <t>2</t>
  </si>
  <si>
    <t>Содержание и развитие жилищного хозяйства</t>
  </si>
  <si>
    <t>3</t>
  </si>
  <si>
    <t>Содержание и развитие коммунальной инфраструктуры</t>
  </si>
  <si>
    <t>4</t>
  </si>
  <si>
    <t>Благоустройство и охрана окружающей среды</t>
  </si>
  <si>
    <t>5</t>
  </si>
  <si>
    <t>первый год действия программы</t>
  </si>
  <si>
    <t>второй год действия программы</t>
  </si>
  <si>
    <t>третий год действия программы</t>
  </si>
  <si>
    <t>четвертый год действия программы</t>
  </si>
  <si>
    <t>пятый год действия программы</t>
  </si>
  <si>
    <t>год завершения действия программы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</si>
  <si>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</si>
  <si>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</si>
  <si>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</si>
  <si>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ОМ</t>
  </si>
  <si>
    <t>М</t>
  </si>
  <si>
    <t>И</t>
  </si>
  <si>
    <t>ГРБС</t>
  </si>
  <si>
    <t>Рз</t>
  </si>
  <si>
    <t>Пр</t>
  </si>
  <si>
    <t>ЦС</t>
  </si>
  <si>
    <t>ВР</t>
  </si>
  <si>
    <t>0</t>
  </si>
  <si>
    <t>"Территориальное развитие  (градостроительство и землеустройство)"</t>
  </si>
  <si>
    <t>04</t>
  </si>
  <si>
    <t>12</t>
  </si>
  <si>
    <t>"Содержание и развитие жилищного хозяйства"</t>
  </si>
  <si>
    <t>05</t>
  </si>
  <si>
    <t>01</t>
  </si>
  <si>
    <t>13</t>
  </si>
  <si>
    <t>"Содержание и развитие коммунальной инфраструктуры"</t>
  </si>
  <si>
    <t>02</t>
  </si>
  <si>
    <t>Капитальный ремонт, ремонт, техперевооружение, диагностика объектов коммунальной инфраструктуры</t>
  </si>
  <si>
    <t>Прочие мероприятия в области коммунального хозяйства</t>
  </si>
  <si>
    <t>"Благоустройство и охрана окружающей среды"</t>
  </si>
  <si>
    <t>03</t>
  </si>
  <si>
    <t>Расходы по отлову и содержанию безнадзорных животных</t>
  </si>
  <si>
    <t>06</t>
  </si>
  <si>
    <t>09</t>
  </si>
  <si>
    <t>793</t>
  </si>
  <si>
    <t>08</t>
  </si>
  <si>
    <t>10</t>
  </si>
  <si>
    <t xml:space="preserve">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эксплуатации).</t>
  </si>
  <si>
    <t>Участие в разработке и реализации региональной программы капитального ремонта общего имущества в многоквартирных домах</t>
  </si>
  <si>
    <t>Осуществление мероприятия по разработке программ,  в том числе схем в области коммунального хозяйства</t>
  </si>
  <si>
    <t>6</t>
  </si>
  <si>
    <t>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</t>
  </si>
  <si>
    <t>8</t>
  </si>
  <si>
    <t>9</t>
  </si>
  <si>
    <t>244,  243</t>
  </si>
  <si>
    <t>0720062110</t>
  </si>
  <si>
    <t>0730062200</t>
  </si>
  <si>
    <t>0740062400</t>
  </si>
  <si>
    <t>07400R5552</t>
  </si>
  <si>
    <t>Реализация приоритетного проекта "Формирование комфортной городской среды"</t>
  </si>
  <si>
    <t xml:space="preserve">Муниципальное хозяйство </t>
  </si>
  <si>
    <t>Развитие транспортной системы (организация транспортного обслуживания населения, развитие дорожного хозяйства)</t>
  </si>
  <si>
    <t xml:space="preserve">"Муниципальное хозяйство" </t>
  </si>
  <si>
    <t>"Развитие транспортной системы (организация транспортного обслуживания населения, развитие дорожного хозяйства)"</t>
  </si>
  <si>
    <t>Капитальный ремонт муниципального жилищного фонда</t>
  </si>
  <si>
    <t>0720062120</t>
  </si>
  <si>
    <t>243, 244</t>
  </si>
  <si>
    <t>Строительство и реконструкция объектов коммунальной инфраструктуры за счет бюджетных средст</t>
  </si>
  <si>
    <t>Организация подготовки к осенне-зимнему отопительному периоду на территории МО «Якшур-Бодьинский район».</t>
  </si>
  <si>
    <t>Проектирование, капитальный ремонт, ремонт автомобильных дорог общего пользования, в рамках полномочий МО «Якшур-Бодьинский район».</t>
  </si>
  <si>
    <t>Ликвидация несанкционированных свалок в границах городов и наиболее опасных объектов накопления экологического вреда окружающей среде</t>
  </si>
  <si>
    <t>Ликвидация мест несанкционированного размещения твердых бытовых отходов</t>
  </si>
  <si>
    <t>074G152420</t>
  </si>
  <si>
    <t>субвенции из бюджета РФ</t>
  </si>
  <si>
    <t>2022 год</t>
  </si>
  <si>
    <t>2023 год</t>
  </si>
  <si>
    <t>2024 год</t>
  </si>
  <si>
    <t>первый  год действия программы</t>
  </si>
  <si>
    <t>Разработка ЗСО водозаборных скважин</t>
  </si>
  <si>
    <t>Создание мест(площадок)ТКО</t>
  </si>
  <si>
    <t>794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</si>
  <si>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</si>
  <si>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244</t>
  </si>
  <si>
    <t>0740062400,
0740062400</t>
  </si>
  <si>
    <t>074G152421, 0740008890</t>
  </si>
  <si>
    <t>074G1S8890,
0740068890, 0740088890</t>
  </si>
  <si>
    <t>«Муниципальное хозяйство»</t>
  </si>
  <si>
    <t>Приложение № 2 
к постановлению Администрации
муниципального образования
«Якшур-Бодьинский район»
№___ от _____</t>
  </si>
  <si>
    <t>243, 244, 540,814</t>
  </si>
  <si>
    <t>муниципального образования «Муниципальный 
округ Якшур-Бодьинский район Удмуртской Республики»</t>
  </si>
  <si>
    <t>Приложение 6</t>
  </si>
  <si>
    <t xml:space="preserve">«Муниципальное хозяйство» </t>
  </si>
  <si>
    <t>Ресурсное обеспечение реализации муниципальной подпрограммы за счет средств бюджета муниципального образования "Муниципального образования Якшур-Бодьинский район Удмуртской Республики"</t>
  </si>
  <si>
    <t>Администрация муниципального образования "Мунциипальный округ Якшур-Бодьинский район Удмуртской Республики"</t>
  </si>
  <si>
    <t>бюджет муниципального образования "Муниципальный округ Якшур-Бодьинский  район Удмуртской Республики"</t>
  </si>
  <si>
    <t>собственные средства бюджета муниципального образования "Муниципальный округ Якшур-Бодьинский  район Удмуртской Республики"</t>
  </si>
  <si>
    <t>Расходы на решение вопросов местного значения, осуществляемые с участием средств самообложения граждан</t>
  </si>
  <si>
    <t>Дотации для стимулирования развития муниципальных образований</t>
  </si>
  <si>
    <t xml:space="preserve">Реализация в Удмуртской Республике проектов развития общественной инфраструктуры, основанных на местных инициативах </t>
  </si>
  <si>
    <t>Реализация в Удмуртской Республике проектов развития общественной инфраструктуры, основанных на местных инициативах(Местный бюджет)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</si>
  <si>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</si>
  <si>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 xml:space="preserve">Реализация в Удмуртской Республике проектов развития общественной инфраструктуры, основанных на местных инициативах (средства юридических лиц и ИП) </t>
  </si>
  <si>
    <t>Обеспечение дорожной деятельности в рамках реализации национального проекта "Безопасные и качественные автомобильные дороги</t>
  </si>
  <si>
    <t xml:space="preserve">0730062220  07300S0830  0730000830 </t>
  </si>
  <si>
    <t>2025 год</t>
  </si>
  <si>
    <t xml:space="preserve">четвертый год действия программы </t>
  </si>
  <si>
    <t>Реализация проектов развития общественной инфраструктуры, основанных на местных инициативах</t>
  </si>
  <si>
    <t>0740060210</t>
  </si>
  <si>
    <t>622</t>
  </si>
  <si>
    <t>Организация ритуальных услуг и содержание мест захоронения</t>
  </si>
  <si>
    <t>0740062320</t>
  </si>
  <si>
    <t>Проведение районных мероприятий по санитарной очистке и благоустройству территории</t>
  </si>
  <si>
    <t>07300R0183, 0730004220, 0730060140, 0730000820, 0730063300,
0730001441, 07300S1441,
07300S0820</t>
  </si>
  <si>
    <t>0700000000</t>
  </si>
  <si>
    <t>0710000000</t>
  </si>
  <si>
    <t>0720000000</t>
  </si>
  <si>
    <t>0730000000</t>
  </si>
  <si>
    <t>0740000000</t>
  </si>
  <si>
    <t>0750000000</t>
  </si>
  <si>
    <t>УНО Администрации муниципального образования "Мунциипальный округ Якшур-Бодьинский район Удмуртской Республики"</t>
  </si>
  <si>
    <t>иные межбюджетные трансферты из бюджета Удмуртской Республики</t>
  </si>
  <si>
    <t>Управление народного образования Администрации муниципального образования "Мунциипальный округ Якшур-Бодьинский район Удмуртской Республики"</t>
  </si>
  <si>
    <t>0710008320</t>
  </si>
  <si>
    <t>0750062540, 0750008120, 0750008100, 0750008350</t>
  </si>
  <si>
    <t>Мероприятия по охране окружающей среды</t>
  </si>
  <si>
    <t>Техническое присоединение энергосберегающих устройств</t>
  </si>
  <si>
    <t>0740062300</t>
  </si>
  <si>
    <t>Расходы на реализацию мероприятий региональной программ модернизации систем коммунальной инфраструктуры в Удмуртской Республике на 2023-2027 годы</t>
  </si>
  <si>
    <r>
      <t>244</t>
    </r>
    <r>
      <rPr>
        <sz val="8.5"/>
        <rFont val="Times New Roman"/>
        <family val="1"/>
        <charset val="204"/>
      </rPr>
      <t>, 414</t>
    </r>
  </si>
  <si>
    <t>07460S8810 07462S8810 07465S8810  07466S8810  07467S8810  07468S8810  07471S8810</t>
  </si>
  <si>
    <t xml:space="preserve">07460S8811 07462S8811 07465S8811 0746708811  07468S8811  07471S8811 </t>
  </si>
  <si>
    <t xml:space="preserve">07460S8812 07462S8812 07465S8812 0746708812  07468S8812  07471S8812 </t>
  </si>
  <si>
    <t xml:space="preserve">07460S8813 07462S8813 07465S8813 0746708813  07468S8813 07471S8813 </t>
  </si>
  <si>
    <t xml:space="preserve">0756062350 0756262350 0756362350 0756462350 0756762350 0756862350 0756962350 0757062350 0757162350  </t>
  </si>
  <si>
    <t>0756008220  0756208220  0756308220 0756408220 0756708220 0756808220 0756908220 0757008220 0757108220</t>
  </si>
  <si>
    <t xml:space="preserve">07560S8811  07561S8811 07564S8811 07570S8811  07571S8811 </t>
  </si>
  <si>
    <t>07560S8812 07561S8812 07564S8812 07570S8812 07571S8812</t>
  </si>
  <si>
    <t xml:space="preserve">07560S8810 07561S8810 07564S8810 07570S8810 07571S8810   </t>
  </si>
  <si>
    <r>
      <rPr>
        <sz val="8.5"/>
        <color indexed="8"/>
        <rFont val="Times New Roman"/>
        <family val="1"/>
        <charset val="204"/>
      </rPr>
      <t>07560S8813 07561S8813 07564S8113 07570S8813 07571S8813</t>
    </r>
  </si>
  <si>
    <t>244, 540, 612, 622</t>
  </si>
  <si>
    <t>2026 год</t>
  </si>
  <si>
    <t>0720009602, 0720009502, 0720062130, 0720062100,
072F367484  072F367483   072F3S7483  072F3S7484</t>
  </si>
  <si>
    <t>810, 244, 853,240, 412</t>
  </si>
  <si>
    <t>0730001440, 07300S1440, 0730000310</t>
  </si>
  <si>
    <t>0730009605, 07300S9605, 0730009505</t>
  </si>
  <si>
    <t>244, 243</t>
  </si>
  <si>
    <r>
      <t>0740005400,</t>
    </r>
    <r>
      <rPr>
        <sz val="8.5"/>
        <rFont val="Times New Roman"/>
        <family val="1"/>
        <charset val="204"/>
      </rPr>
      <t xml:space="preserve"> 0740065400</t>
    </r>
  </si>
  <si>
    <t>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</si>
  <si>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Федеральная целевая программа "Увековечение памияти погибших при защите Отечества на 2019-2024 годы" (софинансирование)</t>
  </si>
  <si>
    <t>243, 810,244</t>
  </si>
  <si>
    <t>Реализация в Удмуртской Республике проектов развития общественной инфраструктуры, основанных на местных инициативах(местный бюджет)</t>
  </si>
  <si>
    <t>иные источники (Фонд РФ)</t>
  </si>
  <si>
    <t>0730062250</t>
  </si>
  <si>
    <t>075R153930</t>
  </si>
  <si>
    <t>0740062310</t>
  </si>
  <si>
    <t>240</t>
  </si>
  <si>
    <t>07400L5769</t>
  </si>
  <si>
    <t>Комплексное развитие сельских территорий</t>
  </si>
  <si>
    <t>Благоустройство территорий</t>
  </si>
  <si>
    <t>0740062310  0740062331  0740062334  0746362331  0740062330  0740063300  0746863300  0746363300</t>
  </si>
  <si>
    <t xml:space="preserve"> 0747008220   0747062350  0746908220  0746408220  0747108220 0746462350  0746962350  0747062350  0747162350  0746908220 0746262350</t>
  </si>
  <si>
    <t>0746504230  0746404230  0747104230 0746104230</t>
  </si>
  <si>
    <t>07400R2990  07400L2990</t>
  </si>
  <si>
    <t>2027 год</t>
  </si>
  <si>
    <t>0750Д01380  0750301382</t>
  </si>
  <si>
    <t>Расходы на обеспечение комлексного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жилья, предоставляемого по договору найма жилого помещения)</t>
  </si>
  <si>
    <t>07200L5762</t>
  </si>
  <si>
    <t>0750062510, 0750004650, 0750062520, 0750062513, 0750062511, 07500S4650, 0756863300, 0756963300,  0756863300, 0750304652</t>
  </si>
  <si>
    <t xml:space="preserve">0750001380  0750301381, 07500S1380, 07500S1381 </t>
  </si>
  <si>
    <t>Приложение 1</t>
  </si>
  <si>
    <t>к постановлению Администрации</t>
  </si>
  <si>
    <t>«Муниципальный округ</t>
  </si>
  <si>
    <t xml:space="preserve"> Якшур-Бодьинский район</t>
  </si>
  <si>
    <t>Удмуртской Республики»</t>
  </si>
  <si>
    <t xml:space="preserve">       от  «___» марта 2025 года  № ___   </t>
  </si>
  <si>
    <t>Приложение 2</t>
  </si>
  <si>
    <t>Приложение5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</si>
</sst>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Calibri"/>
      <family val="2"/>
      <charset val="204"/>
    </font>
    <font>
      <sz val="8.5"/>
      <name val="Times New Roman"/>
      <family val="1"/>
      <charset val="204"/>
    </font>
    <font>
      <sz val="8.5"/>
      <name val="Calibri"/>
      <family val="2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8"/>
      <name val="Calibri"/>
      <family val="2"/>
    </font>
    <font>
      <sz val="8.5"/>
      <color indexed="8"/>
      <name val="Calibri"/>
      <family val="2"/>
    </font>
    <font>
      <sz val="8.5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.5"/>
      <color indexed="10"/>
      <name val="Times New Roman"/>
      <family val="1"/>
      <charset val="204"/>
    </font>
    <font>
      <sz val="8.5"/>
      <color indexed="17"/>
      <name val="Times New Roman"/>
      <family val="1"/>
      <charset val="204"/>
    </font>
    <font>
      <b/>
      <sz val="8.5"/>
      <color indexed="4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indexed="8"/>
      <name val="Arial CYR"/>
    </font>
    <font>
      <sz val="10"/>
      <color rgb="FF000000"/>
      <name val="Arial Cy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" fontId="25" fillId="0" borderId="15">
      <alignment horizontal="center" vertical="top" shrinkToFit="1"/>
    </xf>
    <xf numFmtId="4" fontId="24" fillId="2" borderId="1">
      <alignment horizontal="right" vertical="top" shrinkToFit="1"/>
    </xf>
  </cellStyleXfs>
  <cellXfs count="131">
    <xf numFmtId="0" fontId="0" fillId="0" borderId="0" xfId="0"/>
    <xf numFmtId="0" fontId="2" fillId="0" borderId="0" xfId="0" applyFont="1"/>
    <xf numFmtId="0" fontId="3" fillId="0" borderId="0" xfId="0" applyFont="1" applyFill="1" applyAlignment="1"/>
    <xf numFmtId="0" fontId="7" fillId="3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 inden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top" wrapText="1"/>
    </xf>
    <xf numFmtId="0" fontId="3" fillId="0" borderId="0" xfId="0" applyFont="1" applyFill="1"/>
    <xf numFmtId="0" fontId="10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top" wrapText="1"/>
    </xf>
    <xf numFmtId="0" fontId="11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ont="1"/>
    <xf numFmtId="0" fontId="11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7" fillId="0" borderId="3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49" fontId="1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left" vertical="top" wrapText="1"/>
    </xf>
    <xf numFmtId="0" fontId="0" fillId="0" borderId="2" xfId="0" applyFill="1" applyBorder="1"/>
    <xf numFmtId="49" fontId="15" fillId="0" borderId="2" xfId="0" applyNumberFormat="1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/>
    <xf numFmtId="164" fontId="15" fillId="0" borderId="4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49" fontId="1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1" fontId="11" fillId="0" borderId="15" xfId="1" applyNumberFormat="1" applyFont="1" applyFill="1" applyAlignment="1" applyProtection="1">
      <alignment horizontal="center" vertical="center" shrinkToFi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166" fontId="9" fillId="0" borderId="2" xfId="0" applyNumberFormat="1" applyFont="1" applyFill="1" applyBorder="1" applyAlignment="1">
      <alignment horizontal="center" vertical="center"/>
    </xf>
    <xf numFmtId="166" fontId="12" fillId="0" borderId="2" xfId="0" applyNumberFormat="1" applyFont="1" applyFill="1" applyBorder="1" applyAlignment="1">
      <alignment horizontal="center" vertical="center"/>
    </xf>
    <xf numFmtId="166" fontId="15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center" vertical="center"/>
    </xf>
    <xf numFmtId="166" fontId="14" fillId="0" borderId="4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/>
    </xf>
    <xf numFmtId="166" fontId="11" fillId="0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3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left" vertical="center"/>
    </xf>
    <xf numFmtId="49" fontId="9" fillId="0" borderId="4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top"/>
    </xf>
    <xf numFmtId="49" fontId="9" fillId="0" borderId="5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10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</cellXfs>
  <cellStyles count="3">
    <cellStyle name="xl34" xfId="1"/>
    <cellStyle name="xl36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0"/>
  <sheetViews>
    <sheetView view="pageBreakPreview" topLeftCell="B78" zoomScaleNormal="96" zoomScaleSheetLayoutView="100" workbookViewId="0">
      <selection activeCell="B9" sqref="A9:R79"/>
    </sheetView>
  </sheetViews>
  <sheetFormatPr defaultRowHeight="15" x14ac:dyDescent="0.25"/>
  <cols>
    <col min="1" max="5" width="3.28515625" customWidth="1"/>
    <col min="6" max="6" width="27.28515625" customWidth="1"/>
    <col min="7" max="7" width="25.140625" customWidth="1"/>
    <col min="8" max="8" width="5.42578125" customWidth="1"/>
    <col min="9" max="10" width="4" customWidth="1"/>
    <col min="11" max="11" width="12.85546875" customWidth="1"/>
    <col min="12" max="12" width="10.28515625" customWidth="1"/>
    <col min="13" max="14" width="9.7109375" customWidth="1"/>
    <col min="15" max="16" width="9.7109375" style="35" customWidth="1"/>
    <col min="17" max="17" width="9.7109375" customWidth="1"/>
    <col min="18" max="18" width="9.7109375" style="43" customWidth="1"/>
  </cols>
  <sheetData>
    <row r="1" spans="1:18" ht="14.1" customHeight="1" x14ac:dyDescent="0.25">
      <c r="A1" s="14"/>
      <c r="B1" s="14"/>
      <c r="C1" s="14"/>
      <c r="D1" s="14"/>
      <c r="E1" s="14"/>
      <c r="F1" s="14"/>
      <c r="H1" s="14"/>
      <c r="I1" s="14"/>
      <c r="J1" s="14"/>
      <c r="K1" s="14"/>
      <c r="L1" s="14"/>
      <c r="P1" s="103"/>
      <c r="Q1" s="103"/>
      <c r="R1" s="103"/>
    </row>
    <row r="2" spans="1:18" ht="14.1" customHeight="1" x14ac:dyDescent="0.25">
      <c r="A2" s="14"/>
      <c r="B2" s="14"/>
      <c r="C2" s="14"/>
      <c r="D2" s="14"/>
      <c r="E2" s="14"/>
      <c r="F2" s="14"/>
      <c r="H2" s="14"/>
      <c r="I2" s="14"/>
      <c r="J2" s="14"/>
      <c r="K2" s="14"/>
      <c r="L2" s="14"/>
      <c r="P2" s="78"/>
      <c r="Q2" s="79"/>
      <c r="R2" s="88" t="s">
        <v>185</v>
      </c>
    </row>
    <row r="3" spans="1:18" ht="14.1" customHeight="1" x14ac:dyDescent="0.25">
      <c r="A3" s="14"/>
      <c r="B3" s="14"/>
      <c r="C3" s="14"/>
      <c r="D3" s="14"/>
      <c r="E3" s="14"/>
      <c r="F3" s="14"/>
      <c r="H3" s="14"/>
      <c r="I3" s="14"/>
      <c r="J3" s="14"/>
      <c r="K3" s="14"/>
      <c r="L3" s="14"/>
      <c r="P3" s="78"/>
      <c r="Q3" s="79"/>
      <c r="R3" s="88" t="s">
        <v>186</v>
      </c>
    </row>
    <row r="4" spans="1:18" ht="14.1" customHeight="1" x14ac:dyDescent="0.25">
      <c r="A4" s="14"/>
      <c r="B4" s="14"/>
      <c r="C4" s="14"/>
      <c r="D4" s="14"/>
      <c r="E4" s="14"/>
      <c r="F4" s="14"/>
      <c r="H4" s="14"/>
      <c r="I4" s="14"/>
      <c r="J4" s="14"/>
      <c r="K4" s="14"/>
      <c r="L4" s="14"/>
      <c r="P4" s="78"/>
      <c r="Q4" s="79"/>
      <c r="R4" s="88" t="s">
        <v>187</v>
      </c>
    </row>
    <row r="5" spans="1:18" ht="14.1" customHeight="1" x14ac:dyDescent="0.25">
      <c r="A5" s="14"/>
      <c r="B5" s="14"/>
      <c r="C5" s="14"/>
      <c r="D5" s="14"/>
      <c r="E5" s="14"/>
      <c r="F5" s="14"/>
      <c r="H5" s="14"/>
      <c r="I5" s="14"/>
      <c r="J5" s="14"/>
      <c r="K5" s="14"/>
      <c r="L5" s="14"/>
      <c r="P5" s="78"/>
      <c r="Q5" s="79"/>
      <c r="R5" s="88" t="s">
        <v>188</v>
      </c>
    </row>
    <row r="6" spans="1:18" ht="14.1" customHeight="1" x14ac:dyDescent="0.25">
      <c r="A6" s="14"/>
      <c r="B6" s="14"/>
      <c r="C6" s="14"/>
      <c r="D6" s="14"/>
      <c r="E6" s="14"/>
      <c r="F6" s="14"/>
      <c r="H6" s="14"/>
      <c r="I6" s="14"/>
      <c r="J6" s="14"/>
      <c r="K6" s="14"/>
      <c r="L6" s="14"/>
      <c r="P6" s="78"/>
      <c r="Q6" s="79"/>
      <c r="R6" s="88" t="s">
        <v>189</v>
      </c>
    </row>
    <row r="7" spans="1:18" ht="14.1" customHeight="1" x14ac:dyDescent="0.25">
      <c r="A7" s="14"/>
      <c r="B7" s="14"/>
      <c r="C7" s="14"/>
      <c r="D7" s="14"/>
      <c r="E7" s="14"/>
      <c r="F7" s="14"/>
      <c r="H7" s="14"/>
      <c r="I7" s="14"/>
      <c r="J7" s="14"/>
      <c r="K7" s="14"/>
      <c r="L7" s="14"/>
      <c r="P7" s="78"/>
      <c r="Q7" s="79"/>
      <c r="R7" s="88" t="s">
        <v>190</v>
      </c>
    </row>
    <row r="8" spans="1:18" ht="14.1" customHeight="1" x14ac:dyDescent="0.25">
      <c r="A8" s="14"/>
      <c r="B8" s="14"/>
      <c r="C8" s="14"/>
      <c r="D8" s="14"/>
      <c r="E8" s="14"/>
      <c r="F8" s="14"/>
      <c r="H8" s="14"/>
      <c r="I8" s="14"/>
      <c r="J8" s="14"/>
      <c r="K8" s="14"/>
      <c r="L8" s="14"/>
      <c r="P8" s="103"/>
      <c r="Q8" s="103"/>
      <c r="R8" s="103"/>
    </row>
    <row r="9" spans="1:18" ht="14.1" customHeight="1" x14ac:dyDescent="0.25">
      <c r="A9" s="14"/>
      <c r="B9" s="14"/>
      <c r="C9" s="14"/>
      <c r="D9" s="14"/>
      <c r="E9" s="14"/>
      <c r="F9" s="14"/>
      <c r="H9" s="14"/>
      <c r="I9" s="14"/>
      <c r="J9" s="14"/>
      <c r="K9" s="14"/>
      <c r="L9" s="14"/>
      <c r="P9" s="103" t="s">
        <v>192</v>
      </c>
      <c r="Q9" s="103"/>
      <c r="R9" s="103"/>
    </row>
    <row r="10" spans="1:18" ht="14.1" customHeight="1" x14ac:dyDescent="0.2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"/>
      <c r="O10" s="38"/>
      <c r="P10" s="104" t="s">
        <v>0</v>
      </c>
      <c r="Q10" s="104"/>
      <c r="R10" s="104"/>
    </row>
    <row r="11" spans="1:18" ht="51.7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2"/>
      <c r="O11" s="2"/>
      <c r="P11" s="113" t="s">
        <v>105</v>
      </c>
      <c r="Q11" s="113"/>
      <c r="R11" s="113"/>
    </row>
    <row r="12" spans="1:18" ht="14.1" customHeight="1" x14ac:dyDescent="0.25">
      <c r="A12" s="14"/>
      <c r="B12" s="14"/>
      <c r="C12" s="14"/>
      <c r="D12" s="14"/>
      <c r="E12" s="15"/>
      <c r="F12" s="15"/>
      <c r="G12" s="15"/>
      <c r="H12" s="15"/>
      <c r="I12" s="15"/>
      <c r="J12" s="15"/>
      <c r="K12" s="15"/>
      <c r="L12" s="15"/>
      <c r="M12" s="15"/>
      <c r="N12" s="2"/>
      <c r="O12" s="2"/>
      <c r="P12" s="106" t="s">
        <v>107</v>
      </c>
      <c r="Q12" s="106"/>
      <c r="R12" s="106"/>
    </row>
    <row r="13" spans="1:18" ht="14.1" customHeight="1" x14ac:dyDescent="0.25">
      <c r="A13" s="14"/>
      <c r="B13" s="14"/>
      <c r="C13" s="14"/>
      <c r="D13" s="14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42"/>
    </row>
    <row r="14" spans="1:18" ht="14.1" customHeight="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42"/>
    </row>
    <row r="15" spans="1:18" ht="39" customHeight="1" x14ac:dyDescent="0.25">
      <c r="A15" s="14"/>
      <c r="B15" s="14"/>
      <c r="C15" s="14"/>
      <c r="D15" s="14"/>
      <c r="E15" s="105" t="s">
        <v>108</v>
      </c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</row>
    <row r="16" spans="1:18" ht="14.1" customHeight="1" x14ac:dyDescent="0.25">
      <c r="A16" s="14"/>
      <c r="B16" s="14"/>
      <c r="C16" s="14"/>
      <c r="D16" s="14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40"/>
    </row>
    <row r="17" spans="1:18" ht="18" customHeight="1" x14ac:dyDescent="0.25">
      <c r="A17" s="107" t="s">
        <v>2</v>
      </c>
      <c r="B17" s="108"/>
      <c r="C17" s="108"/>
      <c r="D17" s="108"/>
      <c r="E17" s="109"/>
      <c r="F17" s="90" t="s">
        <v>32</v>
      </c>
      <c r="G17" s="90" t="s">
        <v>33</v>
      </c>
      <c r="H17" s="107" t="s">
        <v>34</v>
      </c>
      <c r="I17" s="108"/>
      <c r="J17" s="108"/>
      <c r="K17" s="108"/>
      <c r="L17" s="109"/>
      <c r="M17" s="115"/>
      <c r="N17" s="115"/>
      <c r="O17" s="115"/>
      <c r="P17" s="115"/>
      <c r="Q17" s="115"/>
      <c r="R17" s="116"/>
    </row>
    <row r="18" spans="1:18" ht="51" customHeight="1" x14ac:dyDescent="0.25">
      <c r="A18" s="110"/>
      <c r="B18" s="111"/>
      <c r="C18" s="111"/>
      <c r="D18" s="111"/>
      <c r="E18" s="112"/>
      <c r="F18" s="90"/>
      <c r="G18" s="90"/>
      <c r="H18" s="110"/>
      <c r="I18" s="111"/>
      <c r="J18" s="111"/>
      <c r="K18" s="111"/>
      <c r="L18" s="112"/>
      <c r="M18" s="3" t="s">
        <v>93</v>
      </c>
      <c r="N18" s="3" t="s">
        <v>27</v>
      </c>
      <c r="O18" s="16" t="s">
        <v>28</v>
      </c>
      <c r="P18" s="71" t="s">
        <v>121</v>
      </c>
      <c r="Q18" s="3" t="s">
        <v>30</v>
      </c>
      <c r="R18" s="3" t="s">
        <v>31</v>
      </c>
    </row>
    <row r="19" spans="1:18" ht="26.25" customHeight="1" x14ac:dyDescent="0.25">
      <c r="A19" s="16" t="s">
        <v>8</v>
      </c>
      <c r="B19" s="16" t="s">
        <v>9</v>
      </c>
      <c r="C19" s="16" t="s">
        <v>35</v>
      </c>
      <c r="D19" s="16" t="s">
        <v>36</v>
      </c>
      <c r="E19" s="16" t="s">
        <v>37</v>
      </c>
      <c r="F19" s="114" t="s">
        <v>6</v>
      </c>
      <c r="G19" s="90"/>
      <c r="H19" s="16" t="s">
        <v>38</v>
      </c>
      <c r="I19" s="16" t="s">
        <v>39</v>
      </c>
      <c r="J19" s="16" t="s">
        <v>40</v>
      </c>
      <c r="K19" s="16" t="s">
        <v>41</v>
      </c>
      <c r="L19" s="16" t="s">
        <v>42</v>
      </c>
      <c r="M19" s="72" t="s">
        <v>90</v>
      </c>
      <c r="N19" s="72" t="s">
        <v>91</v>
      </c>
      <c r="O19" s="72" t="s">
        <v>92</v>
      </c>
      <c r="P19" s="41" t="s">
        <v>120</v>
      </c>
      <c r="Q19" s="41" t="s">
        <v>156</v>
      </c>
      <c r="R19" s="41" t="s">
        <v>179</v>
      </c>
    </row>
    <row r="20" spans="1:18" ht="12.95" customHeight="1" x14ac:dyDescent="0.25">
      <c r="A20" s="101" t="s">
        <v>10</v>
      </c>
      <c r="B20" s="101" t="s">
        <v>43</v>
      </c>
      <c r="C20" s="101"/>
      <c r="D20" s="101"/>
      <c r="E20" s="101"/>
      <c r="F20" s="117" t="s">
        <v>78</v>
      </c>
      <c r="G20" s="50" t="s">
        <v>11</v>
      </c>
      <c r="H20" s="17"/>
      <c r="I20" s="17"/>
      <c r="J20" s="17"/>
      <c r="K20" s="49" t="s">
        <v>129</v>
      </c>
      <c r="L20" s="17"/>
      <c r="M20" s="5">
        <f t="shared" ref="M20:R20" si="0">M21</f>
        <v>182015.00900000002</v>
      </c>
      <c r="N20" s="5">
        <f t="shared" si="0"/>
        <v>195831.18174999999</v>
      </c>
      <c r="O20" s="5">
        <f>O21</f>
        <v>188058.75642000002</v>
      </c>
      <c r="P20" s="60">
        <f t="shared" si="0"/>
        <v>190482.06910000002</v>
      </c>
      <c r="Q20" s="60">
        <f t="shared" si="0"/>
        <v>151920.18528999999</v>
      </c>
      <c r="R20" s="60">
        <f t="shared" si="0"/>
        <v>176055.05216999998</v>
      </c>
    </row>
    <row r="21" spans="1:18" ht="57" customHeight="1" x14ac:dyDescent="0.25">
      <c r="A21" s="102"/>
      <c r="B21" s="102"/>
      <c r="C21" s="102"/>
      <c r="D21" s="102"/>
      <c r="E21" s="102"/>
      <c r="F21" s="118"/>
      <c r="G21" s="18" t="s">
        <v>109</v>
      </c>
      <c r="H21" s="17">
        <v>793</v>
      </c>
      <c r="I21" s="17"/>
      <c r="J21" s="17"/>
      <c r="K21" s="17"/>
      <c r="L21" s="17"/>
      <c r="M21" s="5">
        <f>M24+M26+M32+M41+M67</f>
        <v>182015.00900000002</v>
      </c>
      <c r="N21" s="5">
        <f>N24+N26+N32+N41+N67</f>
        <v>195831.18174999999</v>
      </c>
      <c r="O21" s="5">
        <f>O24+O26+O32+O41+O67</f>
        <v>188058.75642000002</v>
      </c>
      <c r="P21" s="60">
        <f>P24+P26+P32+P41+P67</f>
        <v>190482.06910000002</v>
      </c>
      <c r="Q21" s="60">
        <f t="shared" ref="Q21:R21" si="1">Q24+Q26+Q32+Q41+Q67</f>
        <v>151920.18528999999</v>
      </c>
      <c r="R21" s="60">
        <f t="shared" si="1"/>
        <v>176055.05216999998</v>
      </c>
    </row>
    <row r="22" spans="1:18" ht="70.5" customHeight="1" x14ac:dyDescent="0.25">
      <c r="A22" s="53"/>
      <c r="B22" s="53"/>
      <c r="C22" s="53"/>
      <c r="D22" s="53"/>
      <c r="E22" s="53"/>
      <c r="F22" s="54"/>
      <c r="G22" s="18" t="s">
        <v>137</v>
      </c>
      <c r="H22" s="52">
        <v>794</v>
      </c>
      <c r="I22" s="17"/>
      <c r="J22" s="17"/>
      <c r="K22" s="17"/>
      <c r="L22" s="17"/>
      <c r="M22" s="5">
        <f t="shared" ref="M22:Q22" si="2">M42</f>
        <v>0</v>
      </c>
      <c r="N22" s="5">
        <f t="shared" si="2"/>
        <v>0</v>
      </c>
      <c r="O22" s="5">
        <f t="shared" si="2"/>
        <v>0</v>
      </c>
      <c r="P22" s="5">
        <f t="shared" si="2"/>
        <v>0</v>
      </c>
      <c r="Q22" s="5">
        <f t="shared" si="2"/>
        <v>0</v>
      </c>
      <c r="R22" s="5">
        <f t="shared" ref="R22" si="3">R42</f>
        <v>0</v>
      </c>
    </row>
    <row r="23" spans="1:18" x14ac:dyDescent="0.25">
      <c r="A23" s="92" t="s">
        <v>10</v>
      </c>
      <c r="B23" s="92" t="s">
        <v>17</v>
      </c>
      <c r="C23" s="92"/>
      <c r="D23" s="92"/>
      <c r="E23" s="92"/>
      <c r="F23" s="96" t="s">
        <v>44</v>
      </c>
      <c r="G23" s="50" t="s">
        <v>11</v>
      </c>
      <c r="H23" s="17">
        <v>793</v>
      </c>
      <c r="I23" s="17"/>
      <c r="J23" s="17"/>
      <c r="K23" s="49" t="s">
        <v>130</v>
      </c>
      <c r="L23" s="17"/>
      <c r="M23" s="5">
        <v>0</v>
      </c>
      <c r="N23" s="5">
        <v>0</v>
      </c>
      <c r="O23" s="5">
        <v>0</v>
      </c>
      <c r="P23" s="60">
        <v>0</v>
      </c>
      <c r="Q23" s="60">
        <v>0</v>
      </c>
      <c r="R23" s="60">
        <v>0</v>
      </c>
    </row>
    <row r="24" spans="1:18" ht="54.75" customHeight="1" x14ac:dyDescent="0.25">
      <c r="A24" s="92"/>
      <c r="B24" s="92"/>
      <c r="C24" s="92"/>
      <c r="D24" s="92"/>
      <c r="E24" s="92"/>
      <c r="F24" s="96"/>
      <c r="G24" s="18" t="s">
        <v>109</v>
      </c>
      <c r="H24" s="52">
        <v>793</v>
      </c>
      <c r="I24" s="51" t="s">
        <v>45</v>
      </c>
      <c r="J24" s="51" t="s">
        <v>46</v>
      </c>
      <c r="K24" s="31" t="s">
        <v>138</v>
      </c>
      <c r="L24" s="16">
        <v>244</v>
      </c>
      <c r="M24" s="10">
        <v>0</v>
      </c>
      <c r="N24" s="10">
        <v>0</v>
      </c>
      <c r="O24" s="10">
        <v>0</v>
      </c>
      <c r="P24" s="48">
        <v>0</v>
      </c>
      <c r="Q24" s="48">
        <v>4600</v>
      </c>
      <c r="R24" s="48">
        <v>2760</v>
      </c>
    </row>
    <row r="25" spans="1:18" ht="15" customHeight="1" x14ac:dyDescent="0.25">
      <c r="A25" s="92" t="s">
        <v>10</v>
      </c>
      <c r="B25" s="92" t="s">
        <v>19</v>
      </c>
      <c r="C25" s="92"/>
      <c r="D25" s="92"/>
      <c r="E25" s="92"/>
      <c r="F25" s="96" t="s">
        <v>47</v>
      </c>
      <c r="G25" s="50" t="s">
        <v>11</v>
      </c>
      <c r="H25" s="52">
        <v>793</v>
      </c>
      <c r="I25" s="51" t="s">
        <v>48</v>
      </c>
      <c r="J25" s="51" t="s">
        <v>49</v>
      </c>
      <c r="K25" s="49" t="s">
        <v>131</v>
      </c>
      <c r="L25" s="57"/>
      <c r="M25" s="81">
        <f t="shared" ref="M25:R25" si="4">M26</f>
        <v>16188.25</v>
      </c>
      <c r="N25" s="5">
        <f t="shared" si="4"/>
        <v>21835.598999999998</v>
      </c>
      <c r="O25" s="5">
        <f t="shared" si="4"/>
        <v>10947.54689</v>
      </c>
      <c r="P25" s="60">
        <f t="shared" si="4"/>
        <v>26053.143199999999</v>
      </c>
      <c r="Q25" s="60">
        <f t="shared" si="4"/>
        <v>520</v>
      </c>
      <c r="R25" s="60">
        <f t="shared" si="4"/>
        <v>15871.51647</v>
      </c>
    </row>
    <row r="26" spans="1:18" ht="57.75" customHeight="1" x14ac:dyDescent="0.25">
      <c r="A26" s="92"/>
      <c r="B26" s="92"/>
      <c r="C26" s="92"/>
      <c r="D26" s="92"/>
      <c r="E26" s="92"/>
      <c r="F26" s="96"/>
      <c r="G26" s="18" t="s">
        <v>109</v>
      </c>
      <c r="H26" s="52">
        <v>793</v>
      </c>
      <c r="I26" s="20" t="s">
        <v>48</v>
      </c>
      <c r="J26" s="20" t="s">
        <v>49</v>
      </c>
      <c r="K26" s="49"/>
      <c r="L26" s="52"/>
      <c r="M26" s="81">
        <f>M27+M28+M29</f>
        <v>16188.25</v>
      </c>
      <c r="N26" s="5">
        <f>N27+N28+N29</f>
        <v>21835.598999999998</v>
      </c>
      <c r="O26" s="5">
        <f>O27+O28+O29+O30</f>
        <v>10947.54689</v>
      </c>
      <c r="P26" s="60">
        <f t="shared" ref="P26:R26" si="5">P27+P28+P29+P30</f>
        <v>26053.143199999999</v>
      </c>
      <c r="Q26" s="60">
        <f t="shared" si="5"/>
        <v>520</v>
      </c>
      <c r="R26" s="60">
        <f t="shared" si="5"/>
        <v>15871.51647</v>
      </c>
    </row>
    <row r="27" spans="1:18" ht="57" customHeight="1" x14ac:dyDescent="0.25">
      <c r="A27" s="21" t="s">
        <v>10</v>
      </c>
      <c r="B27" s="21" t="s">
        <v>19</v>
      </c>
      <c r="C27" s="21" t="s">
        <v>46</v>
      </c>
      <c r="D27" s="21"/>
      <c r="E27" s="21"/>
      <c r="F27" s="45" t="s">
        <v>64</v>
      </c>
      <c r="G27" s="18" t="s">
        <v>109</v>
      </c>
      <c r="H27" s="23">
        <v>793</v>
      </c>
      <c r="I27" s="21" t="s">
        <v>48</v>
      </c>
      <c r="J27" s="21" t="s">
        <v>49</v>
      </c>
      <c r="K27" s="30" t="s">
        <v>81</v>
      </c>
      <c r="L27" s="32" t="s">
        <v>165</v>
      </c>
      <c r="M27" s="83">
        <v>83.5</v>
      </c>
      <c r="N27" s="61">
        <v>95.236000000000004</v>
      </c>
      <c r="O27" s="61">
        <v>85.11927</v>
      </c>
      <c r="P27" s="61">
        <v>90</v>
      </c>
      <c r="Q27" s="61">
        <v>90</v>
      </c>
      <c r="R27" s="61">
        <v>90</v>
      </c>
    </row>
    <row r="28" spans="1:18" ht="52.5" x14ac:dyDescent="0.25">
      <c r="A28" s="21" t="s">
        <v>10</v>
      </c>
      <c r="B28" s="21" t="s">
        <v>19</v>
      </c>
      <c r="C28" s="21" t="s">
        <v>50</v>
      </c>
      <c r="D28" s="21"/>
      <c r="E28" s="21"/>
      <c r="F28" s="33" t="s">
        <v>80</v>
      </c>
      <c r="G28" s="18" t="s">
        <v>109</v>
      </c>
      <c r="H28" s="23">
        <v>793</v>
      </c>
      <c r="I28" s="21" t="s">
        <v>48</v>
      </c>
      <c r="J28" s="21" t="s">
        <v>49</v>
      </c>
      <c r="K28" s="30" t="s">
        <v>71</v>
      </c>
      <c r="L28" s="32" t="s">
        <v>82</v>
      </c>
      <c r="M28" s="83">
        <v>283.10000000000002</v>
      </c>
      <c r="N28" s="61">
        <v>346.15499999999997</v>
      </c>
      <c r="O28" s="61">
        <v>765.02062000000001</v>
      </c>
      <c r="P28" s="61">
        <v>415</v>
      </c>
      <c r="Q28" s="61">
        <v>415</v>
      </c>
      <c r="R28" s="61">
        <v>415</v>
      </c>
    </row>
    <row r="29" spans="1:18" ht="116.25" customHeight="1" x14ac:dyDescent="0.25">
      <c r="A29" s="21" t="s">
        <v>10</v>
      </c>
      <c r="B29" s="21" t="s">
        <v>19</v>
      </c>
      <c r="C29" s="21" t="s">
        <v>62</v>
      </c>
      <c r="D29" s="21"/>
      <c r="E29" s="21"/>
      <c r="F29" s="29" t="s">
        <v>63</v>
      </c>
      <c r="G29" s="18" t="s">
        <v>109</v>
      </c>
      <c r="H29" s="23">
        <v>793</v>
      </c>
      <c r="I29" s="21" t="s">
        <v>48</v>
      </c>
      <c r="J29" s="21" t="s">
        <v>49</v>
      </c>
      <c r="K29" s="30" t="s">
        <v>157</v>
      </c>
      <c r="L29" s="32" t="s">
        <v>158</v>
      </c>
      <c r="M29" s="83">
        <v>15821.65</v>
      </c>
      <c r="N29" s="61">
        <v>21394.207999999999</v>
      </c>
      <c r="O29" s="61">
        <v>10097.406999999999</v>
      </c>
      <c r="P29" s="61">
        <v>25548.143199999999</v>
      </c>
      <c r="Q29" s="61">
        <v>15</v>
      </c>
      <c r="R29" s="61">
        <v>340.18993999999998</v>
      </c>
    </row>
    <row r="30" spans="1:18" ht="116.25" customHeight="1" x14ac:dyDescent="0.25">
      <c r="A30" s="74"/>
      <c r="B30" s="74"/>
      <c r="C30" s="74"/>
      <c r="D30" s="74"/>
      <c r="E30" s="74"/>
      <c r="F30" s="29" t="s">
        <v>181</v>
      </c>
      <c r="G30" s="18" t="s">
        <v>109</v>
      </c>
      <c r="H30" s="23">
        <v>793</v>
      </c>
      <c r="I30" s="74" t="s">
        <v>48</v>
      </c>
      <c r="J30" s="74" t="s">
        <v>49</v>
      </c>
      <c r="K30" s="75" t="s">
        <v>182</v>
      </c>
      <c r="L30" s="73">
        <v>414</v>
      </c>
      <c r="M30" s="83">
        <v>0</v>
      </c>
      <c r="N30" s="61">
        <v>0</v>
      </c>
      <c r="O30" s="61">
        <v>0</v>
      </c>
      <c r="P30" s="61">
        <v>0</v>
      </c>
      <c r="Q30" s="61">
        <v>0</v>
      </c>
      <c r="R30" s="61">
        <v>15026.32653</v>
      </c>
    </row>
    <row r="31" spans="1:18" x14ac:dyDescent="0.25">
      <c r="A31" s="92" t="s">
        <v>10</v>
      </c>
      <c r="B31" s="92" t="s">
        <v>21</v>
      </c>
      <c r="C31" s="92"/>
      <c r="D31" s="92"/>
      <c r="E31" s="92"/>
      <c r="F31" s="96" t="s">
        <v>51</v>
      </c>
      <c r="G31" s="50" t="s">
        <v>11</v>
      </c>
      <c r="H31" s="52"/>
      <c r="I31" s="51"/>
      <c r="J31" s="51"/>
      <c r="K31" s="49" t="s">
        <v>132</v>
      </c>
      <c r="L31" s="52"/>
      <c r="M31" s="82">
        <f t="shared" ref="M31:R31" si="6">M32</f>
        <v>15996.93</v>
      </c>
      <c r="N31" s="60">
        <f t="shared" si="6"/>
        <v>19038.636569999999</v>
      </c>
      <c r="O31" s="60">
        <f t="shared" si="6"/>
        <v>20707.144530000001</v>
      </c>
      <c r="P31" s="60">
        <f t="shared" si="6"/>
        <v>23404.496000000003</v>
      </c>
      <c r="Q31" s="60">
        <f t="shared" si="6"/>
        <v>17135</v>
      </c>
      <c r="R31" s="60">
        <f t="shared" si="6"/>
        <v>12740</v>
      </c>
    </row>
    <row r="32" spans="1:18" ht="52.5" x14ac:dyDescent="0.25">
      <c r="A32" s="92"/>
      <c r="B32" s="92"/>
      <c r="C32" s="92"/>
      <c r="D32" s="92"/>
      <c r="E32" s="92"/>
      <c r="F32" s="96"/>
      <c r="G32" s="18" t="s">
        <v>109</v>
      </c>
      <c r="H32" s="52">
        <v>793</v>
      </c>
      <c r="I32" s="20"/>
      <c r="J32" s="20"/>
      <c r="K32" s="51"/>
      <c r="L32" s="52"/>
      <c r="M32" s="82">
        <f>M33+M34+M35+M36+M37+M38</f>
        <v>15996.93</v>
      </c>
      <c r="N32" s="60">
        <f>N33+N34+N35+N36+N37+N38+N39</f>
        <v>19038.636569999999</v>
      </c>
      <c r="O32" s="60">
        <f>O33+O34+O35+O36+O37+O38+O39</f>
        <v>20707.144530000001</v>
      </c>
      <c r="P32" s="60">
        <f>P33+P34+P35+P36+P37+P38+P39</f>
        <v>23404.496000000003</v>
      </c>
      <c r="Q32" s="60">
        <f>Q33+Q34+Q35+Q36+Q37+Q38+Q39</f>
        <v>17135</v>
      </c>
      <c r="R32" s="60">
        <f>R33+R34+R35+R36+R37+R38+R39</f>
        <v>12740</v>
      </c>
    </row>
    <row r="33" spans="1:18" s="26" customFormat="1" ht="47.25" customHeight="1" x14ac:dyDescent="0.25">
      <c r="A33" s="19" t="s">
        <v>10</v>
      </c>
      <c r="B33" s="19" t="s">
        <v>21</v>
      </c>
      <c r="C33" s="19" t="s">
        <v>19</v>
      </c>
      <c r="D33" s="19"/>
      <c r="E33" s="19"/>
      <c r="F33" s="24" t="s">
        <v>65</v>
      </c>
      <c r="G33" s="22" t="s">
        <v>109</v>
      </c>
      <c r="H33" s="25">
        <v>793</v>
      </c>
      <c r="I33" s="20" t="s">
        <v>48</v>
      </c>
      <c r="J33" s="20" t="s">
        <v>52</v>
      </c>
      <c r="K33" s="31" t="s">
        <v>72</v>
      </c>
      <c r="L33" s="25">
        <v>244</v>
      </c>
      <c r="M33" s="83">
        <v>24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</row>
    <row r="34" spans="1:18" s="26" customFormat="1" ht="45" x14ac:dyDescent="0.25">
      <c r="A34" s="19" t="s">
        <v>10</v>
      </c>
      <c r="B34" s="19" t="s">
        <v>21</v>
      </c>
      <c r="C34" s="19" t="s">
        <v>25</v>
      </c>
      <c r="D34" s="19"/>
      <c r="E34" s="19"/>
      <c r="F34" s="24" t="s">
        <v>53</v>
      </c>
      <c r="G34" s="22" t="s">
        <v>109</v>
      </c>
      <c r="H34" s="25">
        <v>793</v>
      </c>
      <c r="I34" s="20" t="s">
        <v>48</v>
      </c>
      <c r="J34" s="20" t="s">
        <v>52</v>
      </c>
      <c r="K34" s="31" t="s">
        <v>119</v>
      </c>
      <c r="L34" s="16" t="s">
        <v>70</v>
      </c>
      <c r="M34" s="83">
        <f>687.5+0.43+3461.2</f>
        <v>4149.13</v>
      </c>
      <c r="N34" s="61">
        <v>153.17699999999999</v>
      </c>
      <c r="O34" s="61">
        <v>2506.1192599999999</v>
      </c>
      <c r="P34" s="61">
        <v>3799.52025</v>
      </c>
      <c r="Q34" s="61">
        <v>320</v>
      </c>
      <c r="R34" s="61">
        <v>320</v>
      </c>
    </row>
    <row r="35" spans="1:18" s="26" customFormat="1" ht="142.5" customHeight="1" x14ac:dyDescent="0.25">
      <c r="A35" s="19" t="s">
        <v>10</v>
      </c>
      <c r="B35" s="19" t="s">
        <v>21</v>
      </c>
      <c r="C35" s="19" t="s">
        <v>68</v>
      </c>
      <c r="D35" s="19"/>
      <c r="E35" s="19"/>
      <c r="F35" s="24" t="s">
        <v>83</v>
      </c>
      <c r="G35" s="22" t="s">
        <v>109</v>
      </c>
      <c r="H35" s="25">
        <v>793</v>
      </c>
      <c r="I35" s="20" t="s">
        <v>48</v>
      </c>
      <c r="J35" s="20" t="s">
        <v>52</v>
      </c>
      <c r="K35" s="31" t="s">
        <v>128</v>
      </c>
      <c r="L35" s="59" t="s">
        <v>144</v>
      </c>
      <c r="M35" s="83">
        <f>0.3+5708.1</f>
        <v>5708.4000000000005</v>
      </c>
      <c r="N35" s="61">
        <f>6270.2+0.02257</f>
        <v>6270.2225699999999</v>
      </c>
      <c r="O35" s="61">
        <v>0</v>
      </c>
      <c r="P35" s="61">
        <v>0</v>
      </c>
      <c r="Q35" s="61">
        <v>0</v>
      </c>
      <c r="R35" s="61">
        <v>0</v>
      </c>
    </row>
    <row r="36" spans="1:18" s="26" customFormat="1" ht="67.5" customHeight="1" x14ac:dyDescent="0.25">
      <c r="A36" s="19" t="s">
        <v>10</v>
      </c>
      <c r="B36" s="19" t="s">
        <v>21</v>
      </c>
      <c r="C36" s="19" t="s">
        <v>23</v>
      </c>
      <c r="D36" s="19"/>
      <c r="E36" s="19"/>
      <c r="F36" s="24" t="s">
        <v>84</v>
      </c>
      <c r="G36" s="22" t="s">
        <v>109</v>
      </c>
      <c r="H36" s="25">
        <v>793</v>
      </c>
      <c r="I36" s="20" t="s">
        <v>48</v>
      </c>
      <c r="J36" s="20" t="s">
        <v>52</v>
      </c>
      <c r="K36" s="31" t="s">
        <v>159</v>
      </c>
      <c r="L36" s="16">
        <v>243</v>
      </c>
      <c r="M36" s="83">
        <f>4379.2+10.3</f>
        <v>4389.5</v>
      </c>
      <c r="N36" s="61">
        <v>9471.0679999999993</v>
      </c>
      <c r="O36" s="61">
        <v>16312.31558</v>
      </c>
      <c r="P36" s="61">
        <v>17390.072400000001</v>
      </c>
      <c r="Q36" s="61">
        <v>15505</v>
      </c>
      <c r="R36" s="61">
        <v>11110</v>
      </c>
    </row>
    <row r="37" spans="1:18" s="36" customFormat="1" ht="48" customHeight="1" x14ac:dyDescent="0.25">
      <c r="A37" s="19"/>
      <c r="B37" s="19"/>
      <c r="C37" s="19"/>
      <c r="D37" s="19"/>
      <c r="E37" s="19"/>
      <c r="F37" s="24" t="s">
        <v>94</v>
      </c>
      <c r="G37" s="22" t="s">
        <v>109</v>
      </c>
      <c r="H37" s="25"/>
      <c r="I37" s="20"/>
      <c r="J37" s="20"/>
      <c r="K37" s="31"/>
      <c r="L37" s="16"/>
      <c r="M37" s="83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</row>
    <row r="38" spans="1:18" ht="45" x14ac:dyDescent="0.25">
      <c r="A38" s="21" t="s">
        <v>10</v>
      </c>
      <c r="B38" s="21" t="s">
        <v>21</v>
      </c>
      <c r="C38" s="21" t="s">
        <v>69</v>
      </c>
      <c r="D38" s="21"/>
      <c r="E38" s="21"/>
      <c r="F38" s="27" t="s">
        <v>54</v>
      </c>
      <c r="G38" s="22" t="s">
        <v>109</v>
      </c>
      <c r="H38" s="21">
        <v>793</v>
      </c>
      <c r="I38" s="21" t="s">
        <v>48</v>
      </c>
      <c r="J38" s="21" t="s">
        <v>52</v>
      </c>
      <c r="K38" s="30" t="s">
        <v>168</v>
      </c>
      <c r="L38" s="32" t="s">
        <v>104</v>
      </c>
      <c r="M38" s="83">
        <v>1725.9</v>
      </c>
      <c r="N38" s="61">
        <v>1141.039</v>
      </c>
      <c r="O38" s="61">
        <v>1170.13779</v>
      </c>
      <c r="P38" s="61">
        <v>2214.90335</v>
      </c>
      <c r="Q38" s="61">
        <v>1310</v>
      </c>
      <c r="R38" s="61">
        <v>1310</v>
      </c>
    </row>
    <row r="39" spans="1:18" ht="67.5" x14ac:dyDescent="0.25">
      <c r="A39" s="21" t="s">
        <v>10</v>
      </c>
      <c r="B39" s="21" t="s">
        <v>21</v>
      </c>
      <c r="C39" s="21" t="s">
        <v>62</v>
      </c>
      <c r="D39" s="21"/>
      <c r="E39" s="21"/>
      <c r="F39" s="27" t="s">
        <v>143</v>
      </c>
      <c r="G39" s="22" t="s">
        <v>109</v>
      </c>
      <c r="H39" s="21" t="s">
        <v>60</v>
      </c>
      <c r="I39" s="21" t="s">
        <v>48</v>
      </c>
      <c r="J39" s="21" t="s">
        <v>52</v>
      </c>
      <c r="K39" s="30" t="s">
        <v>160</v>
      </c>
      <c r="L39" s="32" t="s">
        <v>161</v>
      </c>
      <c r="M39" s="83">
        <v>0</v>
      </c>
      <c r="N39" s="61">
        <f>2002.93+0.2</f>
        <v>2003.13</v>
      </c>
      <c r="O39" s="61">
        <v>718.57190000000003</v>
      </c>
      <c r="P39" s="61">
        <v>0</v>
      </c>
      <c r="Q39" s="61">
        <v>0</v>
      </c>
      <c r="R39" s="61">
        <v>0</v>
      </c>
    </row>
    <row r="40" spans="1:18" ht="15" customHeight="1" x14ac:dyDescent="0.25">
      <c r="A40" s="93" t="s">
        <v>10</v>
      </c>
      <c r="B40" s="93" t="s">
        <v>23</v>
      </c>
      <c r="C40" s="93"/>
      <c r="D40" s="93"/>
      <c r="E40" s="93"/>
      <c r="F40" s="97" t="s">
        <v>55</v>
      </c>
      <c r="G40" s="50" t="s">
        <v>11</v>
      </c>
      <c r="H40" s="17"/>
      <c r="I40" s="17"/>
      <c r="J40" s="17"/>
      <c r="K40" s="49" t="s">
        <v>133</v>
      </c>
      <c r="L40" s="17"/>
      <c r="M40" s="81">
        <f t="shared" ref="M40:R40" si="7">M41</f>
        <v>7745.7000000000007</v>
      </c>
      <c r="N40" s="5">
        <f t="shared" si="7"/>
        <v>13940.975390000001</v>
      </c>
      <c r="O40" s="5">
        <f t="shared" si="7"/>
        <v>16105.48429</v>
      </c>
      <c r="P40" s="60">
        <f t="shared" si="7"/>
        <v>21680.508900000001</v>
      </c>
      <c r="Q40" s="60">
        <f t="shared" si="7"/>
        <v>18408.811799999999</v>
      </c>
      <c r="R40" s="60">
        <f t="shared" si="7"/>
        <v>18408.811799999999</v>
      </c>
    </row>
    <row r="41" spans="1:18" ht="52.5" x14ac:dyDescent="0.25">
      <c r="A41" s="94"/>
      <c r="B41" s="94"/>
      <c r="C41" s="94"/>
      <c r="D41" s="94"/>
      <c r="E41" s="94"/>
      <c r="F41" s="98"/>
      <c r="G41" s="18" t="s">
        <v>109</v>
      </c>
      <c r="H41" s="17">
        <v>793</v>
      </c>
      <c r="I41" s="19"/>
      <c r="J41" s="19"/>
      <c r="K41" s="17"/>
      <c r="L41" s="17"/>
      <c r="M41" s="81">
        <f>M43+M44+M48+M49+M50+M51+M52+M54+M55+M58+M60+M61+M62+M63+M64</f>
        <v>7745.7000000000007</v>
      </c>
      <c r="N41" s="5">
        <f>N43+N44+N48+N49+N50+N51+N52+N54+N55+N58+N59+N60+N61+N62+N63+N64+N46+N47+N53</f>
        <v>13940.975390000001</v>
      </c>
      <c r="O41" s="5">
        <f>O43+O44+O48+O49+O50+O51+O52+O54+O55+O58+O59+O60+O61+O62+O63+O64+O46+O47+O53+O57+O65+O56</f>
        <v>16105.48429</v>
      </c>
      <c r="P41" s="60">
        <f t="shared" ref="P41:R41" si="8">P43+P44+P48+P49+P50+P51+P52+P54+P55+P58+P59+P60+P61+P62+P63+P64+P46+P47+P53+P57+P65+P56</f>
        <v>21680.508900000001</v>
      </c>
      <c r="Q41" s="60">
        <f t="shared" si="8"/>
        <v>18408.811799999999</v>
      </c>
      <c r="R41" s="60">
        <f t="shared" si="8"/>
        <v>18408.811799999999</v>
      </c>
    </row>
    <row r="42" spans="1:18" ht="52.5" x14ac:dyDescent="0.25">
      <c r="A42" s="95"/>
      <c r="B42" s="95"/>
      <c r="C42" s="95"/>
      <c r="D42" s="95"/>
      <c r="E42" s="95"/>
      <c r="F42" s="99"/>
      <c r="G42" s="18" t="s">
        <v>135</v>
      </c>
      <c r="H42" s="17">
        <v>794</v>
      </c>
      <c r="I42" s="19"/>
      <c r="J42" s="19"/>
      <c r="K42" s="17"/>
      <c r="L42" s="17"/>
      <c r="M42" s="81"/>
      <c r="N42" s="5"/>
      <c r="O42" s="5"/>
      <c r="P42" s="60"/>
      <c r="Q42" s="60"/>
      <c r="R42" s="60"/>
    </row>
    <row r="43" spans="1:18" ht="45" x14ac:dyDescent="0.25">
      <c r="A43" s="21" t="s">
        <v>10</v>
      </c>
      <c r="B43" s="21" t="s">
        <v>23</v>
      </c>
      <c r="C43" s="21" t="s">
        <v>23</v>
      </c>
      <c r="D43" s="21"/>
      <c r="E43" s="21"/>
      <c r="F43" s="27" t="s">
        <v>57</v>
      </c>
      <c r="G43" s="22" t="s">
        <v>109</v>
      </c>
      <c r="H43" s="21">
        <v>793</v>
      </c>
      <c r="I43" s="21" t="s">
        <v>48</v>
      </c>
      <c r="J43" s="21" t="s">
        <v>56</v>
      </c>
      <c r="K43" s="30" t="s">
        <v>162</v>
      </c>
      <c r="L43" s="23">
        <v>244</v>
      </c>
      <c r="M43" s="83">
        <v>459.6</v>
      </c>
      <c r="N43" s="61">
        <f>392.638</f>
        <v>392.63799999999998</v>
      </c>
      <c r="O43" s="61">
        <v>466.90329000000003</v>
      </c>
      <c r="P43" s="61">
        <v>376.81180000000001</v>
      </c>
      <c r="Q43" s="61">
        <v>376.81180000000001</v>
      </c>
      <c r="R43" s="61">
        <v>376.81180000000001</v>
      </c>
    </row>
    <row r="44" spans="1:18" ht="45" x14ac:dyDescent="0.25">
      <c r="A44" s="21" t="s">
        <v>10</v>
      </c>
      <c r="B44" s="21" t="s">
        <v>23</v>
      </c>
      <c r="C44" s="21" t="s">
        <v>21</v>
      </c>
      <c r="D44" s="21"/>
      <c r="E44" s="21"/>
      <c r="F44" s="27" t="s">
        <v>127</v>
      </c>
      <c r="G44" s="22" t="s">
        <v>109</v>
      </c>
      <c r="H44" s="21" t="s">
        <v>60</v>
      </c>
      <c r="I44" s="21" t="s">
        <v>58</v>
      </c>
      <c r="J44" s="21" t="s">
        <v>48</v>
      </c>
      <c r="K44" s="30" t="s">
        <v>99</v>
      </c>
      <c r="L44" s="32" t="s">
        <v>155</v>
      </c>
      <c r="M44" s="83">
        <v>170</v>
      </c>
      <c r="N44" s="61">
        <v>0</v>
      </c>
      <c r="O44" s="61">
        <v>0</v>
      </c>
      <c r="P44" s="61">
        <v>0</v>
      </c>
      <c r="Q44" s="61">
        <v>0</v>
      </c>
      <c r="R44" s="61">
        <v>0</v>
      </c>
    </row>
    <row r="45" spans="1:18" ht="56.25" x14ac:dyDescent="0.25">
      <c r="A45" s="21" t="s">
        <v>10</v>
      </c>
      <c r="B45" s="21" t="s">
        <v>23</v>
      </c>
      <c r="C45" s="21" t="s">
        <v>21</v>
      </c>
      <c r="D45" s="21"/>
      <c r="E45" s="21"/>
      <c r="F45" s="27" t="s">
        <v>127</v>
      </c>
      <c r="G45" s="22" t="s">
        <v>135</v>
      </c>
      <c r="H45" s="21" t="s">
        <v>96</v>
      </c>
      <c r="I45" s="21" t="s">
        <v>58</v>
      </c>
      <c r="J45" s="21" t="s">
        <v>48</v>
      </c>
      <c r="K45" s="30" t="s">
        <v>73</v>
      </c>
      <c r="L45" s="32">
        <v>612</v>
      </c>
      <c r="M45" s="83">
        <v>0</v>
      </c>
      <c r="N45" s="61">
        <v>0</v>
      </c>
      <c r="O45" s="61">
        <v>0</v>
      </c>
      <c r="P45" s="61">
        <v>0</v>
      </c>
      <c r="Q45" s="61">
        <v>0</v>
      </c>
      <c r="R45" s="61">
        <v>0</v>
      </c>
    </row>
    <row r="46" spans="1:18" ht="45" x14ac:dyDescent="0.25">
      <c r="A46" s="21" t="s">
        <v>10</v>
      </c>
      <c r="B46" s="21" t="s">
        <v>23</v>
      </c>
      <c r="C46" s="21" t="s">
        <v>21</v>
      </c>
      <c r="D46" s="21"/>
      <c r="E46" s="21"/>
      <c r="F46" s="27" t="s">
        <v>140</v>
      </c>
      <c r="G46" s="22" t="s">
        <v>109</v>
      </c>
      <c r="H46" s="21" t="s">
        <v>96</v>
      </c>
      <c r="I46" s="21" t="s">
        <v>58</v>
      </c>
      <c r="J46" s="21" t="s">
        <v>48</v>
      </c>
      <c r="K46" s="30" t="s">
        <v>73</v>
      </c>
      <c r="L46" s="32">
        <v>244</v>
      </c>
      <c r="M46" s="83">
        <v>0</v>
      </c>
      <c r="N46" s="61">
        <v>205.64699999999999</v>
      </c>
      <c r="O46" s="61">
        <v>591.73733000000004</v>
      </c>
      <c r="P46" s="61">
        <v>14206</v>
      </c>
      <c r="Q46" s="61">
        <v>14206</v>
      </c>
      <c r="R46" s="61">
        <v>14206</v>
      </c>
    </row>
    <row r="47" spans="1:18" ht="45" x14ac:dyDescent="0.25">
      <c r="A47" s="21"/>
      <c r="B47" s="21"/>
      <c r="C47" s="21"/>
      <c r="D47" s="21"/>
      <c r="E47" s="21"/>
      <c r="F47" s="27" t="s">
        <v>122</v>
      </c>
      <c r="G47" s="22" t="s">
        <v>109</v>
      </c>
      <c r="H47" s="21" t="s">
        <v>60</v>
      </c>
      <c r="I47" s="21" t="s">
        <v>48</v>
      </c>
      <c r="J47" s="21" t="s">
        <v>56</v>
      </c>
      <c r="K47" s="30" t="s">
        <v>123</v>
      </c>
      <c r="L47" s="30" t="s">
        <v>124</v>
      </c>
      <c r="M47" s="83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</row>
    <row r="48" spans="1:18" ht="56.25" x14ac:dyDescent="0.25">
      <c r="A48" s="21" t="s">
        <v>10</v>
      </c>
      <c r="B48" s="21" t="s">
        <v>23</v>
      </c>
      <c r="C48" s="21" t="s">
        <v>68</v>
      </c>
      <c r="D48" s="21"/>
      <c r="E48" s="21"/>
      <c r="F48" s="27" t="s">
        <v>86</v>
      </c>
      <c r="G48" s="22" t="s">
        <v>109</v>
      </c>
      <c r="H48" s="21" t="s">
        <v>60</v>
      </c>
      <c r="I48" s="21" t="s">
        <v>58</v>
      </c>
      <c r="J48" s="21" t="s">
        <v>48</v>
      </c>
      <c r="K48" s="30" t="s">
        <v>88</v>
      </c>
      <c r="L48" s="32">
        <v>244.22499999999999</v>
      </c>
      <c r="M48" s="83">
        <v>0</v>
      </c>
      <c r="N48" s="61">
        <v>0</v>
      </c>
      <c r="O48" s="61">
        <v>0</v>
      </c>
      <c r="P48" s="61">
        <v>0</v>
      </c>
      <c r="Q48" s="61">
        <v>0</v>
      </c>
      <c r="R48" s="61">
        <v>0</v>
      </c>
    </row>
    <row r="49" spans="1:18" ht="56.25" x14ac:dyDescent="0.25">
      <c r="A49" s="21" t="s">
        <v>10</v>
      </c>
      <c r="B49" s="21" t="s">
        <v>23</v>
      </c>
      <c r="C49" s="21" t="s">
        <v>68</v>
      </c>
      <c r="D49" s="21"/>
      <c r="E49" s="21"/>
      <c r="F49" s="27" t="s">
        <v>86</v>
      </c>
      <c r="G49" s="22" t="s">
        <v>109</v>
      </c>
      <c r="H49" s="21" t="s">
        <v>60</v>
      </c>
      <c r="I49" s="21" t="s">
        <v>58</v>
      </c>
      <c r="J49" s="21" t="s">
        <v>48</v>
      </c>
      <c r="K49" s="30" t="s">
        <v>88</v>
      </c>
      <c r="L49" s="32">
        <v>244</v>
      </c>
      <c r="M49" s="83">
        <v>0</v>
      </c>
      <c r="N49" s="61">
        <v>0</v>
      </c>
      <c r="O49" s="61">
        <v>0</v>
      </c>
      <c r="P49" s="61">
        <v>0</v>
      </c>
      <c r="Q49" s="61">
        <v>0</v>
      </c>
      <c r="R49" s="61">
        <v>0</v>
      </c>
    </row>
    <row r="50" spans="1:18" ht="56.25" x14ac:dyDescent="0.25">
      <c r="A50" s="21" t="s">
        <v>10</v>
      </c>
      <c r="B50" s="21" t="s">
        <v>23</v>
      </c>
      <c r="C50" s="21" t="s">
        <v>68</v>
      </c>
      <c r="D50" s="21"/>
      <c r="E50" s="21"/>
      <c r="F50" s="27" t="s">
        <v>86</v>
      </c>
      <c r="G50" s="22" t="s">
        <v>109</v>
      </c>
      <c r="H50" s="21" t="s">
        <v>60</v>
      </c>
      <c r="I50" s="21" t="s">
        <v>58</v>
      </c>
      <c r="J50" s="21" t="s">
        <v>48</v>
      </c>
      <c r="K50" s="30" t="s">
        <v>100</v>
      </c>
      <c r="L50" s="34">
        <v>244</v>
      </c>
      <c r="M50" s="83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</row>
    <row r="51" spans="1:18" ht="45" x14ac:dyDescent="0.25">
      <c r="A51" s="21"/>
      <c r="B51" s="21"/>
      <c r="C51" s="21"/>
      <c r="D51" s="21"/>
      <c r="E51" s="21"/>
      <c r="F51" s="27" t="s">
        <v>95</v>
      </c>
      <c r="G51" s="22" t="s">
        <v>109</v>
      </c>
      <c r="H51" s="21" t="s">
        <v>96</v>
      </c>
      <c r="I51" s="21" t="s">
        <v>10</v>
      </c>
      <c r="J51" s="21" t="s">
        <v>58</v>
      </c>
      <c r="K51" s="30" t="s">
        <v>101</v>
      </c>
      <c r="L51" s="34">
        <v>244</v>
      </c>
      <c r="M51" s="83">
        <v>0</v>
      </c>
      <c r="N51" s="61">
        <v>0</v>
      </c>
      <c r="O51" s="61">
        <v>0</v>
      </c>
      <c r="P51" s="61">
        <v>0</v>
      </c>
      <c r="Q51" s="61">
        <v>0</v>
      </c>
      <c r="R51" s="61">
        <v>0</v>
      </c>
    </row>
    <row r="52" spans="1:18" ht="45" x14ac:dyDescent="0.25">
      <c r="A52" s="21" t="s">
        <v>10</v>
      </c>
      <c r="B52" s="21" t="s">
        <v>23</v>
      </c>
      <c r="C52" s="21" t="s">
        <v>68</v>
      </c>
      <c r="D52" s="21"/>
      <c r="E52" s="21"/>
      <c r="F52" s="27" t="s">
        <v>87</v>
      </c>
      <c r="G52" s="22" t="s">
        <v>109</v>
      </c>
      <c r="H52" s="21" t="s">
        <v>60</v>
      </c>
      <c r="I52" s="21" t="s">
        <v>58</v>
      </c>
      <c r="J52" s="21" t="s">
        <v>48</v>
      </c>
      <c r="K52" s="30" t="s">
        <v>73</v>
      </c>
      <c r="L52" s="34">
        <v>244</v>
      </c>
      <c r="M52" s="83">
        <v>0</v>
      </c>
      <c r="N52" s="61">
        <v>0</v>
      </c>
      <c r="O52" s="61">
        <v>0</v>
      </c>
      <c r="P52" s="61">
        <v>0</v>
      </c>
      <c r="Q52" s="61">
        <v>0</v>
      </c>
      <c r="R52" s="61">
        <v>0</v>
      </c>
    </row>
    <row r="53" spans="1:18" ht="45" x14ac:dyDescent="0.25">
      <c r="A53" s="21"/>
      <c r="B53" s="74"/>
      <c r="C53" s="74"/>
      <c r="D53" s="74"/>
      <c r="E53" s="74"/>
      <c r="F53" s="27" t="s">
        <v>141</v>
      </c>
      <c r="G53" s="22" t="s">
        <v>109</v>
      </c>
      <c r="H53" s="74" t="s">
        <v>60</v>
      </c>
      <c r="I53" s="74" t="s">
        <v>48</v>
      </c>
      <c r="J53" s="74" t="s">
        <v>56</v>
      </c>
      <c r="K53" s="30" t="s">
        <v>142</v>
      </c>
      <c r="L53" s="34">
        <v>244</v>
      </c>
      <c r="M53" s="83">
        <v>0</v>
      </c>
      <c r="N53" s="61">
        <v>1464.2529999999999</v>
      </c>
      <c r="O53" s="61">
        <v>508.66165999999998</v>
      </c>
      <c r="P53" s="61">
        <v>200</v>
      </c>
      <c r="Q53" s="61">
        <v>200</v>
      </c>
      <c r="R53" s="61">
        <v>200</v>
      </c>
    </row>
    <row r="54" spans="1:18" ht="45" x14ac:dyDescent="0.25">
      <c r="A54" s="21" t="s">
        <v>10</v>
      </c>
      <c r="B54" s="21" t="s">
        <v>23</v>
      </c>
      <c r="C54" s="21" t="s">
        <v>66</v>
      </c>
      <c r="D54" s="21"/>
      <c r="E54" s="21"/>
      <c r="F54" s="27" t="s">
        <v>75</v>
      </c>
      <c r="G54" s="22" t="s">
        <v>109</v>
      </c>
      <c r="H54" s="21">
        <v>793</v>
      </c>
      <c r="I54" s="21" t="s">
        <v>48</v>
      </c>
      <c r="J54" s="21" t="s">
        <v>56</v>
      </c>
      <c r="K54" s="30" t="s">
        <v>74</v>
      </c>
      <c r="L54" s="32">
        <v>521</v>
      </c>
      <c r="M54" s="83">
        <v>0</v>
      </c>
      <c r="N54" s="61">
        <v>0</v>
      </c>
      <c r="O54" s="61">
        <v>0</v>
      </c>
      <c r="P54" s="61">
        <v>0</v>
      </c>
      <c r="Q54" s="61">
        <v>0</v>
      </c>
      <c r="R54" s="61">
        <v>0</v>
      </c>
    </row>
    <row r="55" spans="1:18" ht="127.5" customHeight="1" x14ac:dyDescent="0.25">
      <c r="A55" s="66"/>
      <c r="B55" s="66"/>
      <c r="C55" s="66"/>
      <c r="D55" s="66"/>
      <c r="E55" s="66"/>
      <c r="F55" s="67" t="s">
        <v>112</v>
      </c>
      <c r="G55" s="68" t="s">
        <v>109</v>
      </c>
      <c r="H55" s="74" t="s">
        <v>60</v>
      </c>
      <c r="I55" s="74" t="s">
        <v>48</v>
      </c>
      <c r="J55" s="74" t="s">
        <v>56</v>
      </c>
      <c r="K55" s="30" t="s">
        <v>176</v>
      </c>
      <c r="L55" s="73">
        <v>244</v>
      </c>
      <c r="M55" s="84">
        <f>991.8+330.6</f>
        <v>1322.4</v>
      </c>
      <c r="N55" s="61">
        <v>860.9</v>
      </c>
      <c r="O55" s="61">
        <v>736.31200000000001</v>
      </c>
      <c r="P55" s="61">
        <v>31.3</v>
      </c>
      <c r="Q55" s="61">
        <v>0</v>
      </c>
      <c r="R55" s="61">
        <v>0</v>
      </c>
    </row>
    <row r="56" spans="1:18" ht="73.150000000000006" customHeight="1" x14ac:dyDescent="0.25">
      <c r="A56" s="66"/>
      <c r="B56" s="66"/>
      <c r="C56" s="66"/>
      <c r="D56" s="66"/>
      <c r="E56" s="66"/>
      <c r="F56" s="67" t="s">
        <v>173</v>
      </c>
      <c r="G56" s="68" t="s">
        <v>109</v>
      </c>
      <c r="H56" s="64" t="s">
        <v>60</v>
      </c>
      <c r="I56" s="64" t="s">
        <v>48</v>
      </c>
      <c r="J56" s="64" t="s">
        <v>56</v>
      </c>
      <c r="K56" s="70" t="s">
        <v>172</v>
      </c>
      <c r="L56" s="65">
        <v>244</v>
      </c>
      <c r="M56" s="83">
        <v>0</v>
      </c>
      <c r="N56" s="46">
        <v>0</v>
      </c>
      <c r="O56" s="63">
        <v>4697.9488899999997</v>
      </c>
      <c r="P56" s="46">
        <v>3327.8</v>
      </c>
      <c r="Q56" s="46">
        <v>0</v>
      </c>
      <c r="R56" s="46">
        <v>0</v>
      </c>
    </row>
    <row r="57" spans="1:18" ht="23.45" customHeight="1" x14ac:dyDescent="0.25">
      <c r="A57" s="91"/>
      <c r="B57" s="91"/>
      <c r="C57" s="91"/>
      <c r="D57" s="91"/>
      <c r="E57" s="91"/>
      <c r="F57" s="100" t="s">
        <v>174</v>
      </c>
      <c r="G57" s="90" t="s">
        <v>109</v>
      </c>
      <c r="H57" s="64" t="s">
        <v>60</v>
      </c>
      <c r="I57" s="64" t="s">
        <v>58</v>
      </c>
      <c r="J57" s="64" t="s">
        <v>48</v>
      </c>
      <c r="K57" s="70" t="s">
        <v>170</v>
      </c>
      <c r="L57" s="65">
        <v>612</v>
      </c>
      <c r="M57" s="85">
        <v>0</v>
      </c>
      <c r="N57" s="63">
        <v>0</v>
      </c>
      <c r="O57" s="63">
        <v>64</v>
      </c>
      <c r="P57" s="63">
        <v>0</v>
      </c>
      <c r="Q57" s="63">
        <v>0</v>
      </c>
      <c r="R57" s="63">
        <v>0</v>
      </c>
    </row>
    <row r="58" spans="1:18" ht="99.6" customHeight="1" x14ac:dyDescent="0.25">
      <c r="A58" s="91"/>
      <c r="B58" s="91"/>
      <c r="C58" s="91"/>
      <c r="D58" s="91"/>
      <c r="E58" s="91"/>
      <c r="F58" s="100"/>
      <c r="G58" s="90"/>
      <c r="H58" s="74" t="s">
        <v>60</v>
      </c>
      <c r="I58" s="74" t="s">
        <v>48</v>
      </c>
      <c r="J58" s="74" t="s">
        <v>56</v>
      </c>
      <c r="K58" s="30" t="s">
        <v>175</v>
      </c>
      <c r="L58" s="73">
        <v>244</v>
      </c>
      <c r="M58" s="84">
        <f>2438.5+9.9</f>
        <v>2448.4</v>
      </c>
      <c r="N58" s="61">
        <v>4739.1540000000005</v>
      </c>
      <c r="O58" s="48">
        <f>7314.35881-64-44.87538</f>
        <v>7205.4834299999993</v>
      </c>
      <c r="P58" s="61">
        <v>3308.5971</v>
      </c>
      <c r="Q58" s="61">
        <v>3396</v>
      </c>
      <c r="R58" s="61">
        <v>3396</v>
      </c>
    </row>
    <row r="59" spans="1:18" ht="45" x14ac:dyDescent="0.25">
      <c r="A59" s="21"/>
      <c r="B59" s="21"/>
      <c r="C59" s="21"/>
      <c r="D59" s="21"/>
      <c r="E59" s="21"/>
      <c r="F59" s="27" t="s">
        <v>125</v>
      </c>
      <c r="G59" s="22" t="s">
        <v>109</v>
      </c>
      <c r="H59" s="21" t="s">
        <v>60</v>
      </c>
      <c r="I59" s="21" t="s">
        <v>48</v>
      </c>
      <c r="J59" s="21" t="s">
        <v>56</v>
      </c>
      <c r="K59" s="30" t="s">
        <v>126</v>
      </c>
      <c r="L59" s="32">
        <v>244</v>
      </c>
      <c r="M59" s="84">
        <v>0</v>
      </c>
      <c r="N59" s="61">
        <v>106.8</v>
      </c>
      <c r="O59" s="61">
        <v>174.45511999999999</v>
      </c>
      <c r="P59" s="61">
        <v>230</v>
      </c>
      <c r="Q59" s="61">
        <v>230</v>
      </c>
      <c r="R59" s="61">
        <v>230</v>
      </c>
    </row>
    <row r="60" spans="1:18" ht="61.15" customHeight="1" x14ac:dyDescent="0.25">
      <c r="A60" s="21"/>
      <c r="B60" s="21"/>
      <c r="C60" s="21"/>
      <c r="D60" s="21"/>
      <c r="E60" s="21"/>
      <c r="F60" s="27" t="s">
        <v>113</v>
      </c>
      <c r="G60" s="22" t="s">
        <v>109</v>
      </c>
      <c r="H60" s="21" t="s">
        <v>60</v>
      </c>
      <c r="I60" s="21" t="s">
        <v>48</v>
      </c>
      <c r="J60" s="21" t="s">
        <v>56</v>
      </c>
      <c r="K60" s="30" t="s">
        <v>177</v>
      </c>
      <c r="L60" s="32">
        <v>244</v>
      </c>
      <c r="M60" s="84">
        <v>650</v>
      </c>
      <c r="N60" s="61">
        <v>200</v>
      </c>
      <c r="O60" s="61">
        <v>459</v>
      </c>
      <c r="P60" s="61">
        <v>0</v>
      </c>
      <c r="Q60" s="61">
        <v>0</v>
      </c>
      <c r="R60" s="61">
        <v>0</v>
      </c>
    </row>
    <row r="61" spans="1:18" ht="100.15" customHeight="1" x14ac:dyDescent="0.25">
      <c r="A61" s="21"/>
      <c r="B61" s="21"/>
      <c r="C61" s="21"/>
      <c r="D61" s="21"/>
      <c r="E61" s="21"/>
      <c r="F61" s="27" t="s">
        <v>114</v>
      </c>
      <c r="G61" s="22" t="s">
        <v>109</v>
      </c>
      <c r="H61" s="21" t="s">
        <v>60</v>
      </c>
      <c r="I61" s="21" t="s">
        <v>48</v>
      </c>
      <c r="J61" s="21" t="s">
        <v>56</v>
      </c>
      <c r="K61" s="30" t="s">
        <v>145</v>
      </c>
      <c r="L61" s="32">
        <v>244</v>
      </c>
      <c r="M61" s="84">
        <v>1154.5999999999999</v>
      </c>
      <c r="N61" s="61">
        <v>3598.3455100000001</v>
      </c>
      <c r="O61" s="61">
        <v>633.59900000000005</v>
      </c>
      <c r="P61" s="61">
        <v>0</v>
      </c>
      <c r="Q61" s="61">
        <v>0</v>
      </c>
      <c r="R61" s="61">
        <v>0</v>
      </c>
    </row>
    <row r="62" spans="1:18" ht="88.9" customHeight="1" x14ac:dyDescent="0.25">
      <c r="A62" s="21"/>
      <c r="B62" s="21"/>
      <c r="C62" s="21"/>
      <c r="D62" s="21"/>
      <c r="E62" s="21"/>
      <c r="F62" s="27" t="s">
        <v>115</v>
      </c>
      <c r="G62" s="22" t="s">
        <v>109</v>
      </c>
      <c r="H62" s="21" t="s">
        <v>60</v>
      </c>
      <c r="I62" s="21" t="s">
        <v>48</v>
      </c>
      <c r="J62" s="21" t="s">
        <v>56</v>
      </c>
      <c r="K62" s="30" t="s">
        <v>146</v>
      </c>
      <c r="L62" s="32">
        <v>244</v>
      </c>
      <c r="M62" s="84">
        <v>983.1</v>
      </c>
      <c r="N62" s="61">
        <v>461.57988</v>
      </c>
      <c r="O62" s="61">
        <v>67.448750000000004</v>
      </c>
      <c r="P62" s="61">
        <v>0</v>
      </c>
      <c r="Q62" s="61">
        <v>0</v>
      </c>
      <c r="R62" s="61">
        <v>0</v>
      </c>
    </row>
    <row r="63" spans="1:18" ht="81" customHeight="1" x14ac:dyDescent="0.25">
      <c r="A63" s="21"/>
      <c r="B63" s="21"/>
      <c r="C63" s="21"/>
      <c r="D63" s="21"/>
      <c r="E63" s="21"/>
      <c r="F63" s="27" t="s">
        <v>116</v>
      </c>
      <c r="G63" s="22" t="s">
        <v>109</v>
      </c>
      <c r="H63" s="21" t="s">
        <v>60</v>
      </c>
      <c r="I63" s="21" t="s">
        <v>48</v>
      </c>
      <c r="J63" s="21" t="s">
        <v>56</v>
      </c>
      <c r="K63" s="30" t="s">
        <v>147</v>
      </c>
      <c r="L63" s="32">
        <v>244</v>
      </c>
      <c r="M63" s="84">
        <v>278.8</v>
      </c>
      <c r="N63" s="61">
        <v>553.03200000000004</v>
      </c>
      <c r="O63" s="61">
        <v>80.663870000000003</v>
      </c>
      <c r="P63" s="61">
        <v>0</v>
      </c>
      <c r="Q63" s="61">
        <v>0</v>
      </c>
      <c r="R63" s="61">
        <v>0</v>
      </c>
    </row>
    <row r="64" spans="1:18" ht="76.150000000000006" customHeight="1" x14ac:dyDescent="0.25">
      <c r="A64" s="21"/>
      <c r="B64" s="21"/>
      <c r="C64" s="21"/>
      <c r="D64" s="21"/>
      <c r="E64" s="21"/>
      <c r="F64" s="27" t="s">
        <v>117</v>
      </c>
      <c r="G64" s="22" t="s">
        <v>109</v>
      </c>
      <c r="H64" s="21" t="s">
        <v>60</v>
      </c>
      <c r="I64" s="21" t="s">
        <v>48</v>
      </c>
      <c r="J64" s="21" t="s">
        <v>56</v>
      </c>
      <c r="K64" s="30" t="s">
        <v>148</v>
      </c>
      <c r="L64" s="32">
        <v>244</v>
      </c>
      <c r="M64" s="84">
        <v>278.8</v>
      </c>
      <c r="N64" s="61">
        <v>1358.626</v>
      </c>
      <c r="O64" s="61">
        <v>95.040999999999997</v>
      </c>
      <c r="P64" s="61">
        <v>0</v>
      </c>
      <c r="Q64" s="61">
        <v>0</v>
      </c>
      <c r="R64" s="61">
        <v>0</v>
      </c>
    </row>
    <row r="65" spans="1:18" ht="76.150000000000006" customHeight="1" x14ac:dyDescent="0.25">
      <c r="A65" s="21"/>
      <c r="B65" s="21"/>
      <c r="C65" s="21"/>
      <c r="D65" s="21"/>
      <c r="E65" s="21"/>
      <c r="F65" s="27" t="s">
        <v>164</v>
      </c>
      <c r="G65" s="22" t="s">
        <v>109</v>
      </c>
      <c r="H65" s="21" t="s">
        <v>60</v>
      </c>
      <c r="I65" s="21" t="s">
        <v>48</v>
      </c>
      <c r="J65" s="21" t="s">
        <v>56</v>
      </c>
      <c r="K65" s="30" t="s">
        <v>178</v>
      </c>
      <c r="L65" s="32">
        <v>244</v>
      </c>
      <c r="M65" s="84">
        <v>0</v>
      </c>
      <c r="N65" s="61">
        <v>0</v>
      </c>
      <c r="O65" s="61">
        <v>324.22994999999997</v>
      </c>
      <c r="P65" s="61">
        <v>0</v>
      </c>
      <c r="Q65" s="61">
        <v>0</v>
      </c>
      <c r="R65" s="61">
        <v>0</v>
      </c>
    </row>
    <row r="66" spans="1:18" ht="22.9" customHeight="1" x14ac:dyDescent="0.25">
      <c r="A66" s="92" t="s">
        <v>10</v>
      </c>
      <c r="B66" s="92" t="s">
        <v>25</v>
      </c>
      <c r="C66" s="92"/>
      <c r="D66" s="92"/>
      <c r="E66" s="92"/>
      <c r="F66" s="96" t="s">
        <v>79</v>
      </c>
      <c r="G66" s="69" t="s">
        <v>11</v>
      </c>
      <c r="H66" s="17"/>
      <c r="I66" s="17"/>
      <c r="J66" s="17"/>
      <c r="K66" s="51" t="s">
        <v>134</v>
      </c>
      <c r="L66" s="17"/>
      <c r="M66" s="81">
        <f t="shared" ref="M66:R66" si="9">M67</f>
        <v>142084.12900000002</v>
      </c>
      <c r="N66" s="5">
        <f t="shared" si="9"/>
        <v>141015.97078999999</v>
      </c>
      <c r="O66" s="5">
        <f t="shared" si="9"/>
        <v>140298.58071000001</v>
      </c>
      <c r="P66" s="60">
        <f t="shared" si="9"/>
        <v>119343.921</v>
      </c>
      <c r="Q66" s="60">
        <f t="shared" si="9"/>
        <v>111256.37349</v>
      </c>
      <c r="R66" s="60">
        <f t="shared" si="9"/>
        <v>126274.7239</v>
      </c>
    </row>
    <row r="67" spans="1:18" ht="52.5" x14ac:dyDescent="0.25">
      <c r="A67" s="92"/>
      <c r="B67" s="92"/>
      <c r="C67" s="92"/>
      <c r="D67" s="92"/>
      <c r="E67" s="92"/>
      <c r="F67" s="96"/>
      <c r="G67" s="18" t="s">
        <v>109</v>
      </c>
      <c r="H67" s="52">
        <v>793</v>
      </c>
      <c r="I67" s="19"/>
      <c r="J67" s="19"/>
      <c r="K67" s="17"/>
      <c r="L67" s="17"/>
      <c r="M67" s="81">
        <f>M69+M70+M71+M73+M74+M75+M76+M77+M78+M79</f>
        <v>142084.12900000002</v>
      </c>
      <c r="N67" s="5">
        <f>N69+N70+N71+N73+N74+N75+N76+N77+N78+N79</f>
        <v>141015.97078999999</v>
      </c>
      <c r="O67" s="5">
        <f>O69+O70+O71+O73+O74+O75+O76+O77+O78+O79+O72+O68</f>
        <v>140298.58071000001</v>
      </c>
      <c r="P67" s="60">
        <f>P69+P70+P71+P73+P74+P75+P76+P77+P78+P79+P72</f>
        <v>119343.921</v>
      </c>
      <c r="Q67" s="60">
        <f>Q69+Q70+Q71+Q73+Q74+Q75+Q76+Q77+Q78+Q79+Q72</f>
        <v>111256.37349</v>
      </c>
      <c r="R67" s="60">
        <f>R69+R70+R71+R73+R74+R75+R76+R77+R78+R79+R72</f>
        <v>126274.7239</v>
      </c>
    </row>
    <row r="68" spans="1:18" ht="54" customHeight="1" x14ac:dyDescent="0.25">
      <c r="A68" s="66"/>
      <c r="B68" s="66"/>
      <c r="C68" s="66"/>
      <c r="D68" s="66"/>
      <c r="E68" s="66"/>
      <c r="F68" s="67" t="s">
        <v>173</v>
      </c>
      <c r="G68" s="68" t="s">
        <v>109</v>
      </c>
      <c r="H68" s="64" t="s">
        <v>60</v>
      </c>
      <c r="I68" s="64" t="s">
        <v>45</v>
      </c>
      <c r="J68" s="64" t="s">
        <v>59</v>
      </c>
      <c r="K68" s="70" t="s">
        <v>172</v>
      </c>
      <c r="L68" s="65">
        <v>244</v>
      </c>
      <c r="M68" s="83">
        <v>0</v>
      </c>
      <c r="N68" s="46">
        <v>0</v>
      </c>
      <c r="O68" s="63">
        <v>4634.7557999999999</v>
      </c>
      <c r="P68" s="46">
        <v>0</v>
      </c>
      <c r="Q68" s="46">
        <v>0</v>
      </c>
      <c r="R68" s="46">
        <v>0</v>
      </c>
    </row>
    <row r="69" spans="1:18" ht="124.9" customHeight="1" x14ac:dyDescent="0.25">
      <c r="A69" s="51" t="s">
        <v>10</v>
      </c>
      <c r="B69" s="51" t="s">
        <v>25</v>
      </c>
      <c r="C69" s="51" t="s">
        <v>21</v>
      </c>
      <c r="D69" s="51"/>
      <c r="E69" s="51"/>
      <c r="F69" s="9" t="s">
        <v>97</v>
      </c>
      <c r="G69" s="8" t="s">
        <v>109</v>
      </c>
      <c r="H69" s="25">
        <v>793</v>
      </c>
      <c r="I69" s="20" t="s">
        <v>45</v>
      </c>
      <c r="J69" s="20" t="s">
        <v>61</v>
      </c>
      <c r="K69" s="16" t="s">
        <v>139</v>
      </c>
      <c r="L69" s="25">
        <v>244</v>
      </c>
      <c r="M69" s="86">
        <v>3</v>
      </c>
      <c r="N69" s="10">
        <v>0</v>
      </c>
      <c r="O69" s="10">
        <v>9.8000000000000007</v>
      </c>
      <c r="P69" s="48">
        <v>10</v>
      </c>
      <c r="Q69" s="48">
        <v>10</v>
      </c>
      <c r="R69" s="48">
        <v>10</v>
      </c>
    </row>
    <row r="70" spans="1:18" ht="127.9" customHeight="1" x14ac:dyDescent="0.25">
      <c r="A70" s="21" t="s">
        <v>10</v>
      </c>
      <c r="B70" s="21" t="s">
        <v>25</v>
      </c>
      <c r="C70" s="21" t="s">
        <v>23</v>
      </c>
      <c r="D70" s="21"/>
      <c r="E70" s="21"/>
      <c r="F70" s="32" t="s">
        <v>85</v>
      </c>
      <c r="G70" s="18" t="s">
        <v>109</v>
      </c>
      <c r="H70" s="21">
        <v>793</v>
      </c>
      <c r="I70" s="21" t="s">
        <v>45</v>
      </c>
      <c r="J70" s="21" t="s">
        <v>59</v>
      </c>
      <c r="K70" s="30" t="s">
        <v>183</v>
      </c>
      <c r="L70" s="30" t="s">
        <v>171</v>
      </c>
      <c r="M70" s="87">
        <f>34412.7+30+21167.4</f>
        <v>55610.1</v>
      </c>
      <c r="N70" s="10">
        <v>55351.613299999997</v>
      </c>
      <c r="O70" s="48">
        <v>67571.446160000007</v>
      </c>
      <c r="P70" s="48">
        <v>67374.91</v>
      </c>
      <c r="Q70" s="48">
        <v>64522.495490000001</v>
      </c>
      <c r="R70" s="48">
        <v>79540.8459</v>
      </c>
    </row>
    <row r="71" spans="1:18" ht="89.45" customHeight="1" x14ac:dyDescent="0.25">
      <c r="A71" s="21" t="s">
        <v>10</v>
      </c>
      <c r="B71" s="21" t="s">
        <v>25</v>
      </c>
      <c r="C71" s="21" t="s">
        <v>25</v>
      </c>
      <c r="D71" s="21"/>
      <c r="E71" s="21"/>
      <c r="F71" s="27" t="s">
        <v>67</v>
      </c>
      <c r="G71" s="18" t="s">
        <v>109</v>
      </c>
      <c r="H71" s="21" t="s">
        <v>60</v>
      </c>
      <c r="I71" s="21" t="s">
        <v>45</v>
      </c>
      <c r="J71" s="21" t="s">
        <v>59</v>
      </c>
      <c r="K71" s="31" t="s">
        <v>184</v>
      </c>
      <c r="L71" s="30" t="s">
        <v>98</v>
      </c>
      <c r="M71" s="87">
        <v>2968.7</v>
      </c>
      <c r="N71" s="48">
        <v>3483.1692200000002</v>
      </c>
      <c r="O71" s="48">
        <v>2962.8780000000002</v>
      </c>
      <c r="P71" s="48">
        <v>3113.4050000000002</v>
      </c>
      <c r="Q71" s="48">
        <v>2994.8780000000002</v>
      </c>
      <c r="R71" s="48">
        <v>2994.8780000000002</v>
      </c>
    </row>
    <row r="72" spans="1:18" ht="108" customHeight="1" x14ac:dyDescent="0.25">
      <c r="A72" s="21"/>
      <c r="B72" s="21"/>
      <c r="C72" s="21"/>
      <c r="D72" s="21"/>
      <c r="E72" s="21"/>
      <c r="F72" s="27" t="s">
        <v>163</v>
      </c>
      <c r="G72" s="18" t="s">
        <v>109</v>
      </c>
      <c r="H72" s="21" t="s">
        <v>60</v>
      </c>
      <c r="I72" s="21" t="s">
        <v>45</v>
      </c>
      <c r="J72" s="21" t="s">
        <v>59</v>
      </c>
      <c r="K72" s="31" t="s">
        <v>180</v>
      </c>
      <c r="L72" s="30" t="s">
        <v>98</v>
      </c>
      <c r="M72" s="87">
        <v>0</v>
      </c>
      <c r="N72" s="48">
        <v>0</v>
      </c>
      <c r="O72" s="48">
        <v>5729</v>
      </c>
      <c r="P72" s="48">
        <v>729</v>
      </c>
      <c r="Q72" s="48">
        <v>729</v>
      </c>
      <c r="R72" s="48">
        <v>729</v>
      </c>
    </row>
    <row r="73" spans="1:18" ht="105" customHeight="1" x14ac:dyDescent="0.25">
      <c r="A73" s="55"/>
      <c r="B73" s="55"/>
      <c r="C73" s="55"/>
      <c r="D73" s="55"/>
      <c r="E73" s="55"/>
      <c r="F73" s="32" t="s">
        <v>112</v>
      </c>
      <c r="G73" s="28" t="s">
        <v>109</v>
      </c>
      <c r="H73" s="21" t="s">
        <v>60</v>
      </c>
      <c r="I73" s="21" t="s">
        <v>45</v>
      </c>
      <c r="J73" s="21" t="s">
        <v>59</v>
      </c>
      <c r="K73" s="30" t="s">
        <v>150</v>
      </c>
      <c r="L73" s="30" t="s">
        <v>98</v>
      </c>
      <c r="M73" s="84">
        <f>7000.5+1213.89</f>
        <v>8214.39</v>
      </c>
      <c r="N73" s="61">
        <f>896.856+9767.367</f>
        <v>10664.223</v>
      </c>
      <c r="O73" s="61">
        <v>11999.011920000001</v>
      </c>
      <c r="P73" s="61">
        <v>0</v>
      </c>
      <c r="Q73" s="61">
        <v>0</v>
      </c>
      <c r="R73" s="61">
        <v>0</v>
      </c>
    </row>
    <row r="74" spans="1:18" ht="99.75" customHeight="1" x14ac:dyDescent="0.25">
      <c r="A74" s="55"/>
      <c r="B74" s="55"/>
      <c r="C74" s="55"/>
      <c r="D74" s="55"/>
      <c r="E74" s="55"/>
      <c r="F74" s="32" t="s">
        <v>112</v>
      </c>
      <c r="G74" s="16" t="s">
        <v>109</v>
      </c>
      <c r="H74" s="21" t="s">
        <v>60</v>
      </c>
      <c r="I74" s="21" t="s">
        <v>45</v>
      </c>
      <c r="J74" s="21" t="s">
        <v>59</v>
      </c>
      <c r="K74" s="30" t="s">
        <v>149</v>
      </c>
      <c r="L74" s="32">
        <v>244</v>
      </c>
      <c r="M74" s="84">
        <v>2738.36</v>
      </c>
      <c r="N74" s="61">
        <v>3554.7411400000001</v>
      </c>
      <c r="O74" s="61">
        <v>4099.1704600000003</v>
      </c>
      <c r="P74" s="61">
        <v>5116.6059999999998</v>
      </c>
      <c r="Q74" s="61">
        <v>0</v>
      </c>
      <c r="R74" s="61">
        <v>0</v>
      </c>
    </row>
    <row r="75" spans="1:18" ht="67.150000000000006" customHeight="1" x14ac:dyDescent="0.25">
      <c r="A75" s="55"/>
      <c r="B75" s="55"/>
      <c r="C75" s="55"/>
      <c r="D75" s="55"/>
      <c r="E75" s="55"/>
      <c r="F75" s="27" t="s">
        <v>114</v>
      </c>
      <c r="G75" s="22" t="s">
        <v>109</v>
      </c>
      <c r="H75" s="21" t="s">
        <v>60</v>
      </c>
      <c r="I75" s="21" t="s">
        <v>45</v>
      </c>
      <c r="J75" s="21" t="s">
        <v>59</v>
      </c>
      <c r="K75" s="30" t="s">
        <v>153</v>
      </c>
      <c r="L75" s="32">
        <v>244</v>
      </c>
      <c r="M75" s="84">
        <f>1200+677.55</f>
        <v>1877.55</v>
      </c>
      <c r="N75" s="61">
        <v>740.41139999999996</v>
      </c>
      <c r="O75" s="61">
        <v>2278.69</v>
      </c>
      <c r="P75" s="61">
        <v>0</v>
      </c>
      <c r="Q75" s="61">
        <v>0</v>
      </c>
      <c r="R75" s="61">
        <v>0</v>
      </c>
    </row>
    <row r="76" spans="1:18" ht="66" customHeight="1" x14ac:dyDescent="0.25">
      <c r="A76" s="55"/>
      <c r="B76" s="55"/>
      <c r="C76" s="55"/>
      <c r="D76" s="55"/>
      <c r="E76" s="55"/>
      <c r="F76" s="27" t="s">
        <v>166</v>
      </c>
      <c r="G76" s="22" t="s">
        <v>109</v>
      </c>
      <c r="H76" s="21" t="s">
        <v>60</v>
      </c>
      <c r="I76" s="21" t="s">
        <v>48</v>
      </c>
      <c r="J76" s="21" t="s">
        <v>56</v>
      </c>
      <c r="K76" s="30" t="s">
        <v>151</v>
      </c>
      <c r="L76" s="32">
        <v>244</v>
      </c>
      <c r="M76" s="84">
        <v>1429.355</v>
      </c>
      <c r="N76" s="61">
        <v>111.89400000000001</v>
      </c>
      <c r="O76" s="61">
        <v>334.70837</v>
      </c>
      <c r="P76" s="61">
        <v>0</v>
      </c>
      <c r="Q76" s="61">
        <v>0</v>
      </c>
      <c r="R76" s="61">
        <v>0</v>
      </c>
    </row>
    <row r="77" spans="1:18" ht="64.150000000000006" customHeight="1" x14ac:dyDescent="0.25">
      <c r="A77" s="55"/>
      <c r="B77" s="55"/>
      <c r="C77" s="55"/>
      <c r="D77" s="55"/>
      <c r="E77" s="55"/>
      <c r="F77" s="27" t="s">
        <v>116</v>
      </c>
      <c r="G77" s="22" t="s">
        <v>109</v>
      </c>
      <c r="H77" s="21" t="s">
        <v>60</v>
      </c>
      <c r="I77" s="21" t="s">
        <v>48</v>
      </c>
      <c r="J77" s="21" t="s">
        <v>56</v>
      </c>
      <c r="K77" s="30" t="s">
        <v>152</v>
      </c>
      <c r="L77" s="32">
        <v>244</v>
      </c>
      <c r="M77" s="84">
        <v>381.63400000000001</v>
      </c>
      <c r="N77" s="61">
        <v>137.1</v>
      </c>
      <c r="O77" s="61">
        <v>344.56</v>
      </c>
      <c r="P77" s="61">
        <v>0</v>
      </c>
      <c r="Q77" s="61">
        <v>0</v>
      </c>
      <c r="R77" s="61">
        <v>0</v>
      </c>
    </row>
    <row r="78" spans="1:18" ht="57" customHeight="1" x14ac:dyDescent="0.25">
      <c r="A78" s="55"/>
      <c r="B78" s="55"/>
      <c r="C78" s="55"/>
      <c r="D78" s="55"/>
      <c r="E78" s="55"/>
      <c r="F78" s="27" t="s">
        <v>117</v>
      </c>
      <c r="G78" s="22" t="s">
        <v>109</v>
      </c>
      <c r="H78" s="21" t="s">
        <v>60</v>
      </c>
      <c r="I78" s="21" t="s">
        <v>48</v>
      </c>
      <c r="J78" s="21" t="s">
        <v>56</v>
      </c>
      <c r="K78" s="44" t="s">
        <v>154</v>
      </c>
      <c r="L78" s="32">
        <v>244</v>
      </c>
      <c r="M78" s="84">
        <v>431.63400000000001</v>
      </c>
      <c r="N78" s="61">
        <v>139.1</v>
      </c>
      <c r="O78" s="61">
        <v>344.56</v>
      </c>
      <c r="P78" s="61">
        <v>0</v>
      </c>
      <c r="Q78" s="61">
        <v>0</v>
      </c>
      <c r="R78" s="61">
        <v>0</v>
      </c>
    </row>
    <row r="79" spans="1:18" ht="62.25" customHeight="1" x14ac:dyDescent="0.25">
      <c r="A79" s="55"/>
      <c r="B79" s="55"/>
      <c r="C79" s="55"/>
      <c r="D79" s="55"/>
      <c r="E79" s="55"/>
      <c r="F79" s="56" t="s">
        <v>118</v>
      </c>
      <c r="G79" s="11" t="s">
        <v>109</v>
      </c>
      <c r="H79" s="21" t="s">
        <v>60</v>
      </c>
      <c r="I79" s="21" t="s">
        <v>45</v>
      </c>
      <c r="J79" s="21" t="s">
        <v>59</v>
      </c>
      <c r="K79" s="32" t="s">
        <v>169</v>
      </c>
      <c r="L79" s="47">
        <v>244</v>
      </c>
      <c r="M79" s="87">
        <v>68429.406000000003</v>
      </c>
      <c r="N79" s="61">
        <v>66833.718729999993</v>
      </c>
      <c r="O79" s="61">
        <v>39990</v>
      </c>
      <c r="P79" s="61">
        <v>43000</v>
      </c>
      <c r="Q79" s="61">
        <v>43000</v>
      </c>
      <c r="R79" s="61">
        <v>43000</v>
      </c>
    </row>
    <row r="80" spans="1:18" x14ac:dyDescent="0.25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Q80" s="35"/>
      <c r="R80" s="58"/>
    </row>
  </sheetData>
  <autoFilter ref="A19:R78"/>
  <mergeCells count="55">
    <mergeCell ref="B20:B21"/>
    <mergeCell ref="H17:L18"/>
    <mergeCell ref="P11:R11"/>
    <mergeCell ref="F17:F19"/>
    <mergeCell ref="G17:G19"/>
    <mergeCell ref="M17:R17"/>
    <mergeCell ref="A17:E18"/>
    <mergeCell ref="F20:F21"/>
    <mergeCell ref="P1:R1"/>
    <mergeCell ref="P10:R10"/>
    <mergeCell ref="E15:R15"/>
    <mergeCell ref="P12:R12"/>
    <mergeCell ref="P8:R8"/>
    <mergeCell ref="P9:R9"/>
    <mergeCell ref="A23:A24"/>
    <mergeCell ref="A20:A21"/>
    <mergeCell ref="D31:D32"/>
    <mergeCell ref="E31:E32"/>
    <mergeCell ref="E20:E21"/>
    <mergeCell ref="C20:C21"/>
    <mergeCell ref="D20:D21"/>
    <mergeCell ref="E23:E24"/>
    <mergeCell ref="B23:B24"/>
    <mergeCell ref="C25:C26"/>
    <mergeCell ref="B25:B26"/>
    <mergeCell ref="C23:C24"/>
    <mergeCell ref="A25:A26"/>
    <mergeCell ref="A31:A32"/>
    <mergeCell ref="C31:C32"/>
    <mergeCell ref="B31:B32"/>
    <mergeCell ref="F23:F24"/>
    <mergeCell ref="F31:F32"/>
    <mergeCell ref="E66:E67"/>
    <mergeCell ref="F66:F67"/>
    <mergeCell ref="D66:D67"/>
    <mergeCell ref="F40:F42"/>
    <mergeCell ref="E40:E42"/>
    <mergeCell ref="D40:D42"/>
    <mergeCell ref="F57:F58"/>
    <mergeCell ref="D23:D24"/>
    <mergeCell ref="D25:D26"/>
    <mergeCell ref="F25:F26"/>
    <mergeCell ref="E25:E26"/>
    <mergeCell ref="A66:A67"/>
    <mergeCell ref="B66:B67"/>
    <mergeCell ref="C66:C67"/>
    <mergeCell ref="A40:A42"/>
    <mergeCell ref="B40:B42"/>
    <mergeCell ref="C40:C42"/>
    <mergeCell ref="G57:G58"/>
    <mergeCell ref="A57:A58"/>
    <mergeCell ref="B57:B58"/>
    <mergeCell ref="C57:C58"/>
    <mergeCell ref="D57:D58"/>
    <mergeCell ref="E57:E58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rowBreaks count="3" manualBreakCount="3">
    <brk id="35" max="17" man="1"/>
    <brk id="57" max="17" man="1"/>
    <brk id="69" max="1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74"/>
  <sheetViews>
    <sheetView tabSelected="1" topLeftCell="A3" zoomScaleSheetLayoutView="92" workbookViewId="0">
      <selection activeCell="A10" sqref="A10:K74"/>
    </sheetView>
  </sheetViews>
  <sheetFormatPr defaultRowHeight="15" x14ac:dyDescent="0.25"/>
  <cols>
    <col min="1" max="1" width="4.85546875" customWidth="1"/>
    <col min="2" max="2" width="5.28515625" customWidth="1"/>
    <col min="3" max="3" width="19.7109375" customWidth="1"/>
    <col min="4" max="4" width="25.7109375" customWidth="1"/>
    <col min="5" max="8" width="10.7109375" customWidth="1"/>
    <col min="9" max="9" width="10.7109375" style="35" customWidth="1"/>
    <col min="10" max="11" width="10.7109375" customWidth="1"/>
  </cols>
  <sheetData>
    <row r="1" spans="1:13" hidden="1" x14ac:dyDescent="0.25">
      <c r="G1" s="121" t="s">
        <v>103</v>
      </c>
      <c r="H1" s="122"/>
      <c r="I1" s="122"/>
      <c r="J1" s="122"/>
    </row>
    <row r="2" spans="1:13" ht="66.75" hidden="1" customHeight="1" x14ac:dyDescent="0.25">
      <c r="G2" s="122"/>
      <c r="H2" s="122"/>
      <c r="I2" s="122"/>
      <c r="J2" s="122"/>
      <c r="K2" s="1"/>
    </row>
    <row r="3" spans="1:13" x14ac:dyDescent="0.25">
      <c r="A3" s="14"/>
      <c r="B3" s="14"/>
      <c r="C3" s="14"/>
      <c r="D3" s="14"/>
      <c r="E3" s="14"/>
      <c r="F3" s="14"/>
      <c r="H3" s="89"/>
      <c r="I3" s="78"/>
      <c r="J3" s="79"/>
      <c r="K3" s="88" t="s">
        <v>191</v>
      </c>
      <c r="L3" s="14"/>
      <c r="M3" s="14"/>
    </row>
    <row r="4" spans="1:13" x14ac:dyDescent="0.25">
      <c r="A4" s="14"/>
      <c r="B4" s="14"/>
      <c r="C4" s="14"/>
      <c r="D4" s="14"/>
      <c r="E4" s="14"/>
      <c r="F4" s="14"/>
      <c r="H4" s="89"/>
      <c r="I4" s="78"/>
      <c r="J4" s="79"/>
      <c r="K4" s="88" t="s">
        <v>186</v>
      </c>
      <c r="L4" s="14"/>
      <c r="M4" s="14"/>
    </row>
    <row r="5" spans="1:13" x14ac:dyDescent="0.25">
      <c r="A5" s="14"/>
      <c r="B5" s="14"/>
      <c r="C5" s="14"/>
      <c r="D5" s="14"/>
      <c r="E5" s="14"/>
      <c r="F5" s="14"/>
      <c r="H5" s="89"/>
      <c r="I5" s="78"/>
      <c r="J5" s="79"/>
      <c r="K5" s="88" t="s">
        <v>187</v>
      </c>
      <c r="L5" s="14"/>
      <c r="M5" s="14"/>
    </row>
    <row r="6" spans="1:13" x14ac:dyDescent="0.25">
      <c r="A6" s="14"/>
      <c r="B6" s="14"/>
      <c r="C6" s="14"/>
      <c r="D6" s="14"/>
      <c r="E6" s="14"/>
      <c r="F6" s="14"/>
      <c r="H6" s="89"/>
      <c r="I6" s="78"/>
      <c r="J6" s="79"/>
      <c r="K6" s="88" t="s">
        <v>188</v>
      </c>
      <c r="L6" s="14"/>
      <c r="M6" s="14"/>
    </row>
    <row r="7" spans="1:13" x14ac:dyDescent="0.25">
      <c r="A7" s="14"/>
      <c r="B7" s="14"/>
      <c r="C7" s="14"/>
      <c r="D7" s="14"/>
      <c r="E7" s="14"/>
      <c r="F7" s="14"/>
      <c r="H7" s="89"/>
      <c r="I7" s="78"/>
      <c r="J7" s="79"/>
      <c r="K7" s="88" t="s">
        <v>189</v>
      </c>
      <c r="L7" s="14"/>
      <c r="M7" s="14"/>
    </row>
    <row r="8" spans="1:13" x14ac:dyDescent="0.25">
      <c r="A8" s="14"/>
      <c r="B8" s="14"/>
      <c r="C8" s="14"/>
      <c r="D8" s="14"/>
      <c r="E8" s="14"/>
      <c r="F8" s="14"/>
      <c r="H8" s="89"/>
      <c r="I8" s="78"/>
      <c r="J8" s="79"/>
      <c r="K8" s="88" t="s">
        <v>190</v>
      </c>
      <c r="L8" s="14"/>
      <c r="M8" s="14"/>
    </row>
    <row r="9" spans="1:13" ht="16.5" customHeight="1" x14ac:dyDescent="0.25">
      <c r="G9" s="80"/>
      <c r="H9" s="80"/>
      <c r="I9" s="80"/>
      <c r="J9" s="80"/>
      <c r="K9" s="1"/>
    </row>
    <row r="10" spans="1:13" x14ac:dyDescent="0.25">
      <c r="A10" s="1"/>
      <c r="B10" s="1"/>
      <c r="C10" s="1"/>
      <c r="D10" s="1"/>
      <c r="E10" s="1"/>
      <c r="F10" s="1"/>
      <c r="G10" s="77"/>
      <c r="H10" s="77"/>
      <c r="I10" s="76"/>
      <c r="J10" s="104" t="s">
        <v>106</v>
      </c>
      <c r="K10" s="104"/>
    </row>
    <row r="11" spans="1:13" x14ac:dyDescent="0.25">
      <c r="A11" s="1"/>
      <c r="B11" s="1"/>
      <c r="C11" s="1"/>
      <c r="D11" s="1"/>
      <c r="E11" s="1"/>
      <c r="F11" s="1"/>
      <c r="G11" s="77"/>
      <c r="H11" s="77"/>
      <c r="I11" s="104" t="s">
        <v>0</v>
      </c>
      <c r="J11" s="104"/>
      <c r="K11" s="104"/>
    </row>
    <row r="12" spans="1:13" x14ac:dyDescent="0.25">
      <c r="A12" s="1"/>
      <c r="B12" s="1"/>
      <c r="C12" s="1"/>
      <c r="D12" s="1"/>
      <c r="E12" s="1"/>
      <c r="F12" s="1"/>
      <c r="G12" s="37"/>
      <c r="H12" s="113" t="s">
        <v>105</v>
      </c>
      <c r="I12" s="113"/>
      <c r="J12" s="113"/>
      <c r="K12" s="113"/>
    </row>
    <row r="13" spans="1:13" x14ac:dyDescent="0.25">
      <c r="A13" s="1"/>
      <c r="B13" s="1"/>
      <c r="C13" s="1"/>
      <c r="D13" s="1"/>
      <c r="E13" s="1"/>
      <c r="F13" s="1"/>
      <c r="G13" s="37"/>
      <c r="H13" s="37"/>
      <c r="I13" s="106" t="s">
        <v>102</v>
      </c>
      <c r="J13" s="106"/>
      <c r="K13" s="106"/>
    </row>
    <row r="14" spans="1:13" x14ac:dyDescent="0.25">
      <c r="A14" s="1"/>
      <c r="B14" s="1"/>
      <c r="C14" s="1"/>
      <c r="D14" s="1"/>
      <c r="E14" s="1"/>
      <c r="F14" s="1"/>
      <c r="G14" s="1"/>
      <c r="H14" s="2"/>
      <c r="I14" s="2"/>
      <c r="J14" s="1"/>
      <c r="K14" s="1"/>
    </row>
    <row r="15" spans="1:13" x14ac:dyDescent="0.25">
      <c r="A15" s="1"/>
      <c r="B15" s="1"/>
      <c r="C15" s="1"/>
      <c r="D15" s="1"/>
      <c r="E15" s="1"/>
      <c r="F15" s="1"/>
      <c r="G15" s="1"/>
      <c r="H15" s="2"/>
      <c r="I15" s="2"/>
      <c r="J15" s="1"/>
      <c r="K15" s="1"/>
    </row>
    <row r="16" spans="1:13" x14ac:dyDescent="0.25">
      <c r="A16" s="123" t="s">
        <v>1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</row>
    <row r="17" spans="1:11" x14ac:dyDescent="0.25">
      <c r="A17" s="1"/>
      <c r="B17" s="1"/>
      <c r="C17" s="1"/>
      <c r="D17" s="1"/>
      <c r="E17" s="1"/>
      <c r="F17" s="1"/>
      <c r="G17" s="1"/>
      <c r="H17" s="1"/>
      <c r="I17" s="38"/>
      <c r="J17" s="1"/>
      <c r="K17" s="1"/>
    </row>
    <row r="18" spans="1:11" x14ac:dyDescent="0.25">
      <c r="A18" s="125" t="s">
        <v>2</v>
      </c>
      <c r="B18" s="126"/>
      <c r="C18" s="127" t="s">
        <v>3</v>
      </c>
      <c r="D18" s="127" t="s">
        <v>4</v>
      </c>
      <c r="E18" s="129" t="s">
        <v>5</v>
      </c>
      <c r="F18" s="130"/>
      <c r="G18" s="130"/>
      <c r="H18" s="130"/>
      <c r="I18" s="130"/>
      <c r="J18" s="130"/>
      <c r="K18" s="130"/>
    </row>
    <row r="19" spans="1:11" ht="45" x14ac:dyDescent="0.25">
      <c r="A19" s="125"/>
      <c r="B19" s="126"/>
      <c r="C19" s="128" t="s">
        <v>6</v>
      </c>
      <c r="D19" s="128"/>
      <c r="E19" s="127" t="s">
        <v>7</v>
      </c>
      <c r="F19" s="13" t="s">
        <v>26</v>
      </c>
      <c r="G19" s="13" t="s">
        <v>27</v>
      </c>
      <c r="H19" s="13" t="s">
        <v>28</v>
      </c>
      <c r="I19" s="28" t="s">
        <v>29</v>
      </c>
      <c r="J19" s="13" t="s">
        <v>30</v>
      </c>
      <c r="K19" s="13" t="s">
        <v>31</v>
      </c>
    </row>
    <row r="20" spans="1:11" x14ac:dyDescent="0.25">
      <c r="A20" s="3" t="s">
        <v>8</v>
      </c>
      <c r="B20" s="3" t="s">
        <v>9</v>
      </c>
      <c r="C20" s="128"/>
      <c r="D20" s="128"/>
      <c r="E20" s="128"/>
      <c r="F20" s="39" t="s">
        <v>90</v>
      </c>
      <c r="G20" s="12" t="s">
        <v>91</v>
      </c>
      <c r="H20" s="12" t="s">
        <v>92</v>
      </c>
      <c r="I20" s="12" t="s">
        <v>120</v>
      </c>
      <c r="J20" s="12" t="s">
        <v>156</v>
      </c>
      <c r="K20" s="12" t="s">
        <v>179</v>
      </c>
    </row>
    <row r="21" spans="1:11" x14ac:dyDescent="0.25">
      <c r="A21" s="119" t="s">
        <v>10</v>
      </c>
      <c r="B21" s="119"/>
      <c r="C21" s="97" t="s">
        <v>76</v>
      </c>
      <c r="D21" s="8" t="s">
        <v>11</v>
      </c>
      <c r="E21" s="4">
        <f>F21+G21+H21+I21+J21+K21</f>
        <v>1086550.1491400001</v>
      </c>
      <c r="F21" s="5">
        <f t="shared" ref="F21:G21" si="0">F22+F28+F29</f>
        <v>182015.04506999999</v>
      </c>
      <c r="G21" s="5">
        <f t="shared" si="0"/>
        <v>198019.04049000001</v>
      </c>
      <c r="H21" s="5">
        <f>H22+H28+H29</f>
        <v>188058.75675</v>
      </c>
      <c r="I21" s="5">
        <f t="shared" ref="I21:J21" si="1">I22+I28+I29</f>
        <v>190482.06937000001</v>
      </c>
      <c r="J21" s="5">
        <f t="shared" si="1"/>
        <v>151920.18528999999</v>
      </c>
      <c r="K21" s="5">
        <f t="shared" ref="K21" si="2">K22+K28+K29</f>
        <v>176055.05217000001</v>
      </c>
    </row>
    <row r="22" spans="1:11" ht="45" x14ac:dyDescent="0.25">
      <c r="A22" s="119"/>
      <c r="B22" s="119"/>
      <c r="C22" s="98"/>
      <c r="D22" s="9" t="s">
        <v>110</v>
      </c>
      <c r="E22" s="4">
        <f t="shared" ref="E22:E74" si="3">F22+G22+H22+I22+J22+K22</f>
        <v>1084362.2911400001</v>
      </c>
      <c r="F22" s="5">
        <f t="shared" ref="F22:J22" si="4">F24+F25+F26+F27</f>
        <v>182015.04506999999</v>
      </c>
      <c r="G22" s="5">
        <f t="shared" si="4"/>
        <v>195831.18249000001</v>
      </c>
      <c r="H22" s="5">
        <f t="shared" si="4"/>
        <v>188058.75675</v>
      </c>
      <c r="I22" s="5">
        <f t="shared" si="4"/>
        <v>190482.06937000001</v>
      </c>
      <c r="J22" s="5">
        <f t="shared" si="4"/>
        <v>151920.18528999999</v>
      </c>
      <c r="K22" s="5">
        <f t="shared" ref="K22" si="5">K24+K25+K26+K27</f>
        <v>176055.05217000001</v>
      </c>
    </row>
    <row r="23" spans="1:11" x14ac:dyDescent="0.25">
      <c r="A23" s="119"/>
      <c r="B23" s="119"/>
      <c r="C23" s="98"/>
      <c r="D23" s="6" t="s">
        <v>12</v>
      </c>
      <c r="E23" s="4"/>
      <c r="F23" s="10"/>
      <c r="G23" s="10"/>
      <c r="H23" s="10"/>
      <c r="I23" s="48"/>
      <c r="J23" s="48"/>
      <c r="K23" s="48"/>
    </row>
    <row r="24" spans="1:11" ht="56.25" x14ac:dyDescent="0.25">
      <c r="A24" s="119"/>
      <c r="B24" s="119"/>
      <c r="C24" s="98"/>
      <c r="D24" s="6" t="s">
        <v>111</v>
      </c>
      <c r="E24" s="4">
        <f t="shared" si="3"/>
        <v>408072.85241000005</v>
      </c>
      <c r="F24" s="10">
        <f t="shared" ref="F24:J24" si="6">F33+F42+F51+F60+F69</f>
        <v>65875.264079999994</v>
      </c>
      <c r="G24" s="10">
        <f t="shared" si="6"/>
        <v>63584.655110000007</v>
      </c>
      <c r="H24" s="10">
        <f t="shared" si="6"/>
        <v>72948.501449999996</v>
      </c>
      <c r="I24" s="10">
        <f t="shared" si="6"/>
        <v>70617.631770000007</v>
      </c>
      <c r="J24" s="10">
        <f t="shared" si="6"/>
        <v>61129.4</v>
      </c>
      <c r="K24" s="10">
        <f t="shared" ref="K24:K26" si="7">K33+K42+K51+K60+K69</f>
        <v>73917.399999999994</v>
      </c>
    </row>
    <row r="25" spans="1:11" ht="22.5" x14ac:dyDescent="0.25">
      <c r="A25" s="119"/>
      <c r="B25" s="119"/>
      <c r="C25" s="98"/>
      <c r="D25" s="6" t="s">
        <v>13</v>
      </c>
      <c r="E25" s="4">
        <f t="shared" si="3"/>
        <v>340135.63303999999</v>
      </c>
      <c r="F25" s="10">
        <f t="shared" ref="F25:J25" si="8">F34+F43+F52+F61+F70</f>
        <v>47439.684989999994</v>
      </c>
      <c r="G25" s="10">
        <f t="shared" si="8"/>
        <v>58700.26139</v>
      </c>
      <c r="H25" s="10">
        <f t="shared" si="8"/>
        <v>53520.247000000003</v>
      </c>
      <c r="I25" s="10">
        <f t="shared" si="8"/>
        <v>75758.625799999994</v>
      </c>
      <c r="J25" s="10">
        <f t="shared" si="8"/>
        <v>46684.973490000004</v>
      </c>
      <c r="K25" s="10">
        <f t="shared" si="7"/>
        <v>58031.840370000005</v>
      </c>
    </row>
    <row r="26" spans="1:11" ht="22.5" x14ac:dyDescent="0.25">
      <c r="A26" s="119"/>
      <c r="B26" s="119"/>
      <c r="C26" s="98"/>
      <c r="D26" s="6" t="s">
        <v>14</v>
      </c>
      <c r="E26" s="4">
        <f t="shared" si="3"/>
        <v>2321.7949800000001</v>
      </c>
      <c r="F26" s="10">
        <f t="shared" ref="F26:J26" si="9">F35+F44+F53+F62+F71</f>
        <v>459.6</v>
      </c>
      <c r="G26" s="10">
        <f t="shared" si="9"/>
        <v>324.28620000000001</v>
      </c>
      <c r="H26" s="10">
        <f t="shared" si="9"/>
        <v>407.47338000000002</v>
      </c>
      <c r="I26" s="48">
        <f t="shared" si="9"/>
        <v>376.81180000000001</v>
      </c>
      <c r="J26" s="48">
        <f t="shared" si="9"/>
        <v>376.81180000000001</v>
      </c>
      <c r="K26" s="48">
        <f t="shared" si="7"/>
        <v>376.81180000000001</v>
      </c>
    </row>
    <row r="27" spans="1:11" ht="33.75" x14ac:dyDescent="0.25">
      <c r="A27" s="119"/>
      <c r="B27" s="119"/>
      <c r="C27" s="98"/>
      <c r="D27" s="6" t="s">
        <v>136</v>
      </c>
      <c r="E27" s="4">
        <f t="shared" si="3"/>
        <v>333832.01071</v>
      </c>
      <c r="F27" s="10">
        <f t="shared" ref="F27:J27" si="10">F36+F45+F54+F63+F72</f>
        <v>68240.495999999999</v>
      </c>
      <c r="G27" s="10">
        <f t="shared" si="10"/>
        <v>73221.979789999998</v>
      </c>
      <c r="H27" s="10">
        <f t="shared" si="10"/>
        <v>61182.534919999998</v>
      </c>
      <c r="I27" s="10">
        <f t="shared" si="10"/>
        <v>43729</v>
      </c>
      <c r="J27" s="10">
        <f t="shared" si="10"/>
        <v>43729</v>
      </c>
      <c r="K27" s="10">
        <f t="shared" ref="K27" si="11">K36+K45+K54+K63+K72</f>
        <v>43729</v>
      </c>
    </row>
    <row r="28" spans="1:11" ht="33.75" x14ac:dyDescent="0.25">
      <c r="A28" s="119"/>
      <c r="B28" s="119"/>
      <c r="C28" s="98"/>
      <c r="D28" s="11" t="s">
        <v>15</v>
      </c>
      <c r="E28" s="4">
        <f t="shared" si="3"/>
        <v>0</v>
      </c>
      <c r="F28" s="10">
        <f t="shared" ref="F28:J28" si="12">F37+F46+F55+F64+F73</f>
        <v>0</v>
      </c>
      <c r="G28" s="10">
        <f t="shared" si="12"/>
        <v>0</v>
      </c>
      <c r="H28" s="10">
        <f t="shared" si="12"/>
        <v>0</v>
      </c>
      <c r="I28" s="10">
        <f t="shared" si="12"/>
        <v>0</v>
      </c>
      <c r="J28" s="10">
        <f t="shared" si="12"/>
        <v>0</v>
      </c>
      <c r="K28" s="10">
        <f t="shared" ref="K28:K29" si="13">K37+K46+K55+K64+K73</f>
        <v>0</v>
      </c>
    </row>
    <row r="29" spans="1:11" x14ac:dyDescent="0.25">
      <c r="A29" s="120"/>
      <c r="B29" s="120"/>
      <c r="C29" s="99"/>
      <c r="D29" s="11" t="s">
        <v>16</v>
      </c>
      <c r="E29" s="4">
        <f t="shared" si="3"/>
        <v>2187.8579999999997</v>
      </c>
      <c r="F29" s="10">
        <f t="shared" ref="F29:J29" si="14">F38+F47+F56+F65+F74</f>
        <v>0</v>
      </c>
      <c r="G29" s="10">
        <f t="shared" si="14"/>
        <v>2187.8579999999997</v>
      </c>
      <c r="H29" s="10">
        <f t="shared" si="14"/>
        <v>0</v>
      </c>
      <c r="I29" s="10">
        <f t="shared" si="14"/>
        <v>0</v>
      </c>
      <c r="J29" s="10">
        <f t="shared" si="14"/>
        <v>0</v>
      </c>
      <c r="K29" s="10">
        <f t="shared" si="13"/>
        <v>0</v>
      </c>
    </row>
    <row r="30" spans="1:11" x14ac:dyDescent="0.25">
      <c r="A30" s="119" t="s">
        <v>10</v>
      </c>
      <c r="B30" s="119" t="s">
        <v>17</v>
      </c>
      <c r="C30" s="97" t="s">
        <v>18</v>
      </c>
      <c r="D30" s="8" t="s">
        <v>11</v>
      </c>
      <c r="E30" s="4">
        <f t="shared" si="3"/>
        <v>7360</v>
      </c>
      <c r="F30" s="5">
        <f t="shared" ref="F30:J30" si="15">F31+F37+F38</f>
        <v>0</v>
      </c>
      <c r="G30" s="5">
        <f t="shared" si="15"/>
        <v>0</v>
      </c>
      <c r="H30" s="5">
        <f t="shared" si="15"/>
        <v>0</v>
      </c>
      <c r="I30" s="5">
        <f t="shared" si="15"/>
        <v>0</v>
      </c>
      <c r="J30" s="5">
        <f t="shared" si="15"/>
        <v>4600</v>
      </c>
      <c r="K30" s="5">
        <f t="shared" ref="K30" si="16">K31+K37+K38</f>
        <v>2760</v>
      </c>
    </row>
    <row r="31" spans="1:11" ht="45" x14ac:dyDescent="0.25">
      <c r="A31" s="119"/>
      <c r="B31" s="119"/>
      <c r="C31" s="98"/>
      <c r="D31" s="9" t="s">
        <v>110</v>
      </c>
      <c r="E31" s="4">
        <f t="shared" si="3"/>
        <v>7360</v>
      </c>
      <c r="F31" s="5">
        <f t="shared" ref="F31:J31" si="17">F33+F34+F35+F36</f>
        <v>0</v>
      </c>
      <c r="G31" s="5">
        <f t="shared" si="17"/>
        <v>0</v>
      </c>
      <c r="H31" s="5">
        <f t="shared" si="17"/>
        <v>0</v>
      </c>
      <c r="I31" s="5">
        <f t="shared" si="17"/>
        <v>0</v>
      </c>
      <c r="J31" s="5">
        <f t="shared" si="17"/>
        <v>4600</v>
      </c>
      <c r="K31" s="5">
        <f t="shared" ref="K31" si="18">K33+K34+K35+K36</f>
        <v>2760</v>
      </c>
    </row>
    <row r="32" spans="1:11" x14ac:dyDescent="0.25">
      <c r="A32" s="119"/>
      <c r="B32" s="119"/>
      <c r="C32" s="98"/>
      <c r="D32" s="6" t="s">
        <v>12</v>
      </c>
      <c r="E32" s="4"/>
      <c r="F32" s="10"/>
      <c r="G32" s="10"/>
      <c r="H32" s="10"/>
      <c r="I32" s="48"/>
      <c r="J32" s="48"/>
      <c r="K32" s="48"/>
    </row>
    <row r="33" spans="1:11" ht="56.25" x14ac:dyDescent="0.25">
      <c r="A33" s="119"/>
      <c r="B33" s="119"/>
      <c r="C33" s="98"/>
      <c r="D33" s="6" t="s">
        <v>111</v>
      </c>
      <c r="E33" s="4">
        <f t="shared" si="3"/>
        <v>0</v>
      </c>
      <c r="F33" s="10">
        <v>0</v>
      </c>
      <c r="G33" s="10">
        <v>0</v>
      </c>
      <c r="H33" s="10">
        <v>0</v>
      </c>
      <c r="I33" s="48">
        <v>0</v>
      </c>
      <c r="J33" s="48">
        <v>0</v>
      </c>
      <c r="K33" s="48">
        <v>0</v>
      </c>
    </row>
    <row r="34" spans="1:11" ht="22.5" x14ac:dyDescent="0.25">
      <c r="A34" s="119"/>
      <c r="B34" s="119"/>
      <c r="C34" s="98"/>
      <c r="D34" s="6" t="s">
        <v>13</v>
      </c>
      <c r="E34" s="4">
        <f t="shared" si="3"/>
        <v>7360</v>
      </c>
      <c r="F34" s="10">
        <v>0</v>
      </c>
      <c r="G34" s="10">
        <v>0</v>
      </c>
      <c r="H34" s="10">
        <v>0</v>
      </c>
      <c r="I34" s="48">
        <v>0</v>
      </c>
      <c r="J34" s="48">
        <v>4600</v>
      </c>
      <c r="K34" s="48">
        <v>2760</v>
      </c>
    </row>
    <row r="35" spans="1:11" ht="22.5" x14ac:dyDescent="0.25">
      <c r="A35" s="119"/>
      <c r="B35" s="119"/>
      <c r="C35" s="98"/>
      <c r="D35" s="6" t="s">
        <v>14</v>
      </c>
      <c r="E35" s="4">
        <f t="shared" si="3"/>
        <v>0</v>
      </c>
      <c r="F35" s="10">
        <v>0</v>
      </c>
      <c r="G35" s="10">
        <v>0</v>
      </c>
      <c r="H35" s="10">
        <v>0</v>
      </c>
      <c r="I35" s="48">
        <v>0</v>
      </c>
      <c r="J35" s="48">
        <v>0</v>
      </c>
      <c r="K35" s="48">
        <v>0</v>
      </c>
    </row>
    <row r="36" spans="1:11" ht="33.75" x14ac:dyDescent="0.25">
      <c r="A36" s="119"/>
      <c r="B36" s="119"/>
      <c r="C36" s="98"/>
      <c r="D36" s="6" t="s">
        <v>136</v>
      </c>
      <c r="E36" s="4">
        <f>F36+G36+H36+I36+J36+K36</f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</row>
    <row r="37" spans="1:11" ht="33.75" x14ac:dyDescent="0.25">
      <c r="A37" s="119"/>
      <c r="B37" s="119"/>
      <c r="C37" s="98"/>
      <c r="D37" s="11" t="s">
        <v>15</v>
      </c>
      <c r="E37" s="4">
        <f t="shared" si="3"/>
        <v>0</v>
      </c>
      <c r="F37" s="10">
        <v>0</v>
      </c>
      <c r="G37" s="10">
        <v>0</v>
      </c>
      <c r="H37" s="10">
        <v>0</v>
      </c>
      <c r="I37" s="48">
        <v>0</v>
      </c>
      <c r="J37" s="48">
        <v>0</v>
      </c>
      <c r="K37" s="48">
        <v>0</v>
      </c>
    </row>
    <row r="38" spans="1:11" x14ac:dyDescent="0.25">
      <c r="A38" s="120"/>
      <c r="B38" s="120"/>
      <c r="C38" s="99"/>
      <c r="D38" s="11" t="s">
        <v>16</v>
      </c>
      <c r="E38" s="4">
        <f t="shared" si="3"/>
        <v>0</v>
      </c>
      <c r="F38" s="10">
        <v>0</v>
      </c>
      <c r="G38" s="10">
        <v>0</v>
      </c>
      <c r="H38" s="10">
        <v>0</v>
      </c>
      <c r="I38" s="48">
        <v>0</v>
      </c>
      <c r="J38" s="48">
        <v>0</v>
      </c>
      <c r="K38" s="48">
        <v>0</v>
      </c>
    </row>
    <row r="39" spans="1:11" x14ac:dyDescent="0.25">
      <c r="A39" s="119" t="s">
        <v>10</v>
      </c>
      <c r="B39" s="119" t="s">
        <v>19</v>
      </c>
      <c r="C39" s="97" t="s">
        <v>20</v>
      </c>
      <c r="D39" s="8" t="s">
        <v>11</v>
      </c>
      <c r="E39" s="4">
        <f t="shared" si="3"/>
        <v>91416.061879999994</v>
      </c>
      <c r="F39" s="5">
        <f t="shared" ref="F39:J39" si="19">F40+F46+F47</f>
        <v>16188.25599</v>
      </c>
      <c r="G39" s="5">
        <f t="shared" si="19"/>
        <v>21835.598999999998</v>
      </c>
      <c r="H39" s="5">
        <f t="shared" si="19"/>
        <v>10947.54722</v>
      </c>
      <c r="I39" s="5">
        <f t="shared" si="19"/>
        <v>26053.143199999999</v>
      </c>
      <c r="J39" s="5">
        <f t="shared" si="19"/>
        <v>520</v>
      </c>
      <c r="K39" s="5">
        <f t="shared" ref="K39" si="20">K40+K46+K47</f>
        <v>15871.51647</v>
      </c>
    </row>
    <row r="40" spans="1:11" ht="45" x14ac:dyDescent="0.25">
      <c r="A40" s="119"/>
      <c r="B40" s="119"/>
      <c r="C40" s="98"/>
      <c r="D40" s="9" t="s">
        <v>110</v>
      </c>
      <c r="E40" s="4">
        <f t="shared" si="3"/>
        <v>91416.061879999994</v>
      </c>
      <c r="F40" s="10">
        <f t="shared" ref="F40:J40" si="21">F42+F43+F44+F45</f>
        <v>16188.25599</v>
      </c>
      <c r="G40" s="10">
        <f t="shared" si="21"/>
        <v>21835.598999999998</v>
      </c>
      <c r="H40" s="10">
        <f t="shared" si="21"/>
        <v>10947.54722</v>
      </c>
      <c r="I40" s="10">
        <f t="shared" si="21"/>
        <v>26053.143199999999</v>
      </c>
      <c r="J40" s="10">
        <f t="shared" si="21"/>
        <v>520</v>
      </c>
      <c r="K40" s="10">
        <f t="shared" ref="K40" si="22">K42+K43+K44+K45</f>
        <v>15871.51647</v>
      </c>
    </row>
    <row r="41" spans="1:11" x14ac:dyDescent="0.25">
      <c r="A41" s="119"/>
      <c r="B41" s="119"/>
      <c r="C41" s="98"/>
      <c r="D41" s="6" t="s">
        <v>12</v>
      </c>
      <c r="E41" s="4"/>
      <c r="F41" s="10"/>
      <c r="G41" s="10"/>
      <c r="H41" s="10"/>
      <c r="I41" s="48"/>
      <c r="J41" s="48"/>
      <c r="K41" s="48"/>
    </row>
    <row r="42" spans="1:11" ht="56.25" x14ac:dyDescent="0.25">
      <c r="A42" s="119"/>
      <c r="B42" s="119"/>
      <c r="C42" s="98"/>
      <c r="D42" s="6" t="s">
        <v>111</v>
      </c>
      <c r="E42" s="4">
        <f t="shared" si="3"/>
        <v>3278.7107600000004</v>
      </c>
      <c r="F42" s="10">
        <f>16188.25-15771.65</f>
        <v>416.60000000000036</v>
      </c>
      <c r="G42" s="10">
        <v>450.39100000000002</v>
      </c>
      <c r="H42" s="10">
        <v>851.71975999999995</v>
      </c>
      <c r="I42" s="48">
        <v>520</v>
      </c>
      <c r="J42" s="48">
        <v>520</v>
      </c>
      <c r="K42" s="48">
        <v>520</v>
      </c>
    </row>
    <row r="43" spans="1:11" ht="22.5" x14ac:dyDescent="0.25">
      <c r="A43" s="119"/>
      <c r="B43" s="119"/>
      <c r="C43" s="98"/>
      <c r="D43" s="6" t="s">
        <v>13</v>
      </c>
      <c r="E43" s="4">
        <f t="shared" si="3"/>
        <v>88137.351120000007</v>
      </c>
      <c r="F43" s="10">
        <v>15771.655989999999</v>
      </c>
      <c r="G43" s="10">
        <v>21385.207999999999</v>
      </c>
      <c r="H43" s="10">
        <v>10095.82746</v>
      </c>
      <c r="I43" s="48">
        <v>25533.143199999999</v>
      </c>
      <c r="J43" s="48">
        <v>0</v>
      </c>
      <c r="K43" s="48">
        <v>15351.51647</v>
      </c>
    </row>
    <row r="44" spans="1:11" ht="22.5" x14ac:dyDescent="0.25">
      <c r="A44" s="119"/>
      <c r="B44" s="119"/>
      <c r="C44" s="98"/>
      <c r="D44" s="6" t="s">
        <v>14</v>
      </c>
      <c r="E44" s="4">
        <f t="shared" si="3"/>
        <v>0</v>
      </c>
      <c r="F44" s="10">
        <v>0</v>
      </c>
      <c r="G44" s="10">
        <v>0</v>
      </c>
      <c r="H44" s="10">
        <v>0</v>
      </c>
      <c r="I44" s="48">
        <v>0</v>
      </c>
      <c r="J44" s="48">
        <v>0</v>
      </c>
      <c r="K44" s="48">
        <v>0</v>
      </c>
    </row>
    <row r="45" spans="1:11" ht="33.75" x14ac:dyDescent="0.25">
      <c r="A45" s="119"/>
      <c r="B45" s="119"/>
      <c r="C45" s="98"/>
      <c r="D45" s="6" t="s">
        <v>136</v>
      </c>
      <c r="E45" s="4">
        <f t="shared" si="3"/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ht="33.75" x14ac:dyDescent="0.25">
      <c r="A46" s="119"/>
      <c r="B46" s="119"/>
      <c r="C46" s="98"/>
      <c r="D46" s="11" t="s">
        <v>15</v>
      </c>
      <c r="E46" s="4">
        <f t="shared" si="3"/>
        <v>0</v>
      </c>
      <c r="F46" s="10">
        <v>0</v>
      </c>
      <c r="G46" s="10">
        <v>0</v>
      </c>
      <c r="H46" s="10">
        <v>0</v>
      </c>
      <c r="I46" s="48">
        <v>0</v>
      </c>
      <c r="J46" s="48">
        <v>0</v>
      </c>
      <c r="K46" s="48">
        <v>0</v>
      </c>
    </row>
    <row r="47" spans="1:11" x14ac:dyDescent="0.25">
      <c r="A47" s="120"/>
      <c r="B47" s="120"/>
      <c r="C47" s="99"/>
      <c r="D47" s="11" t="s">
        <v>167</v>
      </c>
      <c r="E47" s="4">
        <f t="shared" si="3"/>
        <v>0</v>
      </c>
      <c r="F47" s="10">
        <v>0</v>
      </c>
      <c r="G47" s="10">
        <v>0</v>
      </c>
      <c r="H47" s="10">
        <v>0</v>
      </c>
      <c r="I47" s="48">
        <v>0</v>
      </c>
      <c r="J47" s="48">
        <v>0</v>
      </c>
      <c r="K47" s="48">
        <v>0</v>
      </c>
    </row>
    <row r="48" spans="1:11" x14ac:dyDescent="0.25">
      <c r="A48" s="119" t="s">
        <v>10</v>
      </c>
      <c r="B48" s="119" t="s">
        <v>21</v>
      </c>
      <c r="C48" s="97" t="s">
        <v>22</v>
      </c>
      <c r="D48" s="8" t="s">
        <v>11</v>
      </c>
      <c r="E48" s="4">
        <f t="shared" si="3"/>
        <v>109022.22525</v>
      </c>
      <c r="F48" s="5">
        <f t="shared" ref="F48:J48" si="23">F49+F55+F56</f>
        <v>15996.94708</v>
      </c>
      <c r="G48" s="5">
        <f t="shared" si="23"/>
        <v>19038.637640000001</v>
      </c>
      <c r="H48" s="5">
        <f t="shared" si="23"/>
        <v>20707.144530000001</v>
      </c>
      <c r="I48" s="5">
        <f t="shared" si="23"/>
        <v>23404.496000000003</v>
      </c>
      <c r="J48" s="5">
        <f t="shared" si="23"/>
        <v>17135</v>
      </c>
      <c r="K48" s="5">
        <f t="shared" ref="K48" si="24">K49+K55+K56</f>
        <v>12740</v>
      </c>
    </row>
    <row r="49" spans="1:11" ht="45" x14ac:dyDescent="0.25">
      <c r="A49" s="119"/>
      <c r="B49" s="119"/>
      <c r="C49" s="98"/>
      <c r="D49" s="9" t="s">
        <v>110</v>
      </c>
      <c r="E49" s="4">
        <f t="shared" si="3"/>
        <v>109022.22525</v>
      </c>
      <c r="F49" s="10">
        <f t="shared" ref="F49:J49" si="25">F52+F51+F53+F54</f>
        <v>15996.94708</v>
      </c>
      <c r="G49" s="10">
        <f t="shared" si="25"/>
        <v>19038.637640000001</v>
      </c>
      <c r="H49" s="10">
        <f t="shared" si="25"/>
        <v>20707.144530000001</v>
      </c>
      <c r="I49" s="10">
        <f t="shared" si="25"/>
        <v>23404.496000000003</v>
      </c>
      <c r="J49" s="10">
        <f t="shared" si="25"/>
        <v>17135</v>
      </c>
      <c r="K49" s="10">
        <f t="shared" ref="K49" si="26">K52+K51+K53+K54</f>
        <v>12740</v>
      </c>
    </row>
    <row r="50" spans="1:11" x14ac:dyDescent="0.25">
      <c r="A50" s="119"/>
      <c r="B50" s="119"/>
      <c r="C50" s="98"/>
      <c r="D50" s="6" t="s">
        <v>12</v>
      </c>
      <c r="E50" s="4"/>
      <c r="F50" s="10"/>
      <c r="G50" s="10"/>
      <c r="H50" s="10"/>
      <c r="I50" s="48"/>
      <c r="J50" s="48"/>
      <c r="K50" s="48"/>
    </row>
    <row r="51" spans="1:11" ht="56.25" x14ac:dyDescent="0.25">
      <c r="A51" s="119"/>
      <c r="B51" s="119"/>
      <c r="C51" s="98"/>
      <c r="D51" s="6" t="s">
        <v>111</v>
      </c>
      <c r="E51" s="4">
        <f t="shared" si="3"/>
        <v>25415.3413</v>
      </c>
      <c r="F51" s="10">
        <v>8192.0180799999998</v>
      </c>
      <c r="G51" s="10">
        <v>7601.0830900000001</v>
      </c>
      <c r="H51" s="10">
        <v>3705.1441300000001</v>
      </c>
      <c r="I51" s="48">
        <v>2637.096</v>
      </c>
      <c r="J51" s="48">
        <v>1640</v>
      </c>
      <c r="K51" s="48">
        <v>1640</v>
      </c>
    </row>
    <row r="52" spans="1:11" ht="22.5" x14ac:dyDescent="0.25">
      <c r="A52" s="119"/>
      <c r="B52" s="119"/>
      <c r="C52" s="98"/>
      <c r="D52" s="6" t="s">
        <v>13</v>
      </c>
      <c r="E52" s="4">
        <f t="shared" si="3"/>
        <v>80441.140220000001</v>
      </c>
      <c r="F52" s="10">
        <v>7804.9290000000001</v>
      </c>
      <c r="G52" s="10">
        <v>8271.8108200000006</v>
      </c>
      <c r="H52" s="10">
        <v>17002.000400000001</v>
      </c>
      <c r="I52" s="48">
        <v>20767.400000000001</v>
      </c>
      <c r="J52" s="48">
        <v>15495</v>
      </c>
      <c r="K52" s="48">
        <v>11100</v>
      </c>
    </row>
    <row r="53" spans="1:11" ht="22.5" x14ac:dyDescent="0.25">
      <c r="A53" s="119"/>
      <c r="B53" s="119"/>
      <c r="C53" s="98"/>
      <c r="D53" s="6" t="s">
        <v>14</v>
      </c>
      <c r="E53" s="4">
        <f t="shared" si="3"/>
        <v>0</v>
      </c>
      <c r="F53" s="7">
        <v>0</v>
      </c>
      <c r="G53" s="7">
        <v>0</v>
      </c>
      <c r="H53" s="7">
        <v>0</v>
      </c>
      <c r="I53" s="48">
        <v>0</v>
      </c>
      <c r="J53" s="48">
        <v>0</v>
      </c>
      <c r="K53" s="48">
        <v>0</v>
      </c>
    </row>
    <row r="54" spans="1:11" ht="33.75" x14ac:dyDescent="0.25">
      <c r="A54" s="119"/>
      <c r="B54" s="119"/>
      <c r="C54" s="98"/>
      <c r="D54" s="6" t="s">
        <v>136</v>
      </c>
      <c r="E54" s="4">
        <f t="shared" si="3"/>
        <v>3165.7437300000001</v>
      </c>
      <c r="F54" s="7">
        <v>0</v>
      </c>
      <c r="G54" s="7">
        <v>3165.7437300000001</v>
      </c>
      <c r="H54" s="7">
        <v>0</v>
      </c>
      <c r="I54" s="48">
        <v>0</v>
      </c>
      <c r="J54" s="48">
        <v>0</v>
      </c>
      <c r="K54" s="48">
        <v>0</v>
      </c>
    </row>
    <row r="55" spans="1:11" ht="33.75" x14ac:dyDescent="0.25">
      <c r="A55" s="119"/>
      <c r="B55" s="119"/>
      <c r="C55" s="98"/>
      <c r="D55" s="11" t="s">
        <v>15</v>
      </c>
      <c r="E55" s="4">
        <f t="shared" si="3"/>
        <v>0</v>
      </c>
      <c r="F55" s="7">
        <v>0</v>
      </c>
      <c r="G55" s="7">
        <v>0</v>
      </c>
      <c r="H55" s="7">
        <v>0</v>
      </c>
      <c r="I55" s="48">
        <v>0</v>
      </c>
      <c r="J55" s="48">
        <v>0</v>
      </c>
      <c r="K55" s="48">
        <v>0</v>
      </c>
    </row>
    <row r="56" spans="1:11" x14ac:dyDescent="0.25">
      <c r="A56" s="120"/>
      <c r="B56" s="120"/>
      <c r="C56" s="99"/>
      <c r="D56" s="11" t="s">
        <v>16</v>
      </c>
      <c r="E56" s="4">
        <f t="shared" si="3"/>
        <v>0</v>
      </c>
      <c r="F56" s="7">
        <v>0</v>
      </c>
      <c r="G56" s="7">
        <v>0</v>
      </c>
      <c r="H56" s="7">
        <v>0</v>
      </c>
      <c r="I56" s="48">
        <v>0</v>
      </c>
      <c r="J56" s="48">
        <v>0</v>
      </c>
      <c r="K56" s="48">
        <v>0</v>
      </c>
    </row>
    <row r="57" spans="1:11" x14ac:dyDescent="0.25">
      <c r="A57" s="119" t="s">
        <v>10</v>
      </c>
      <c r="B57" s="119" t="s">
        <v>23</v>
      </c>
      <c r="C57" s="97" t="s">
        <v>24</v>
      </c>
      <c r="D57" s="8" t="s">
        <v>11</v>
      </c>
      <c r="E57" s="4">
        <f t="shared" si="3"/>
        <v>98201.954979999995</v>
      </c>
      <c r="F57" s="5">
        <f t="shared" ref="F57:J57" si="27">F58+F64+F65</f>
        <v>7745.7029999999995</v>
      </c>
      <c r="G57" s="5">
        <f t="shared" si="27"/>
        <v>15852.635190000001</v>
      </c>
      <c r="H57" s="5">
        <f t="shared" si="27"/>
        <v>16105.48429</v>
      </c>
      <c r="I57" s="5">
        <f t="shared" si="27"/>
        <v>21680.508900000001</v>
      </c>
      <c r="J57" s="5">
        <f t="shared" si="27"/>
        <v>18408.811799999999</v>
      </c>
      <c r="K57" s="5">
        <f t="shared" ref="K57" si="28">K58+K64+K65</f>
        <v>18408.811799999999</v>
      </c>
    </row>
    <row r="58" spans="1:11" ht="45" x14ac:dyDescent="0.25">
      <c r="A58" s="119"/>
      <c r="B58" s="119"/>
      <c r="C58" s="98"/>
      <c r="D58" s="9" t="s">
        <v>110</v>
      </c>
      <c r="E58" s="4">
        <f t="shared" si="3"/>
        <v>96290.296979999999</v>
      </c>
      <c r="F58" s="5">
        <f t="shared" ref="F58:J58" si="29">F62+F60+F61+F63</f>
        <v>7745.7029999999995</v>
      </c>
      <c r="G58" s="5">
        <f t="shared" si="29"/>
        <v>13940.977190000001</v>
      </c>
      <c r="H58" s="5">
        <f t="shared" si="29"/>
        <v>16105.48429</v>
      </c>
      <c r="I58" s="5">
        <f t="shared" si="29"/>
        <v>21680.508900000001</v>
      </c>
      <c r="J58" s="5">
        <f t="shared" si="29"/>
        <v>18408.811799999999</v>
      </c>
      <c r="K58" s="5">
        <f t="shared" ref="K58" si="30">K62+K60+K61+K63</f>
        <v>18408.811799999999</v>
      </c>
    </row>
    <row r="59" spans="1:11" x14ac:dyDescent="0.25">
      <c r="A59" s="119"/>
      <c r="B59" s="119"/>
      <c r="C59" s="98"/>
      <c r="D59" s="6" t="s">
        <v>12</v>
      </c>
      <c r="E59" s="4"/>
      <c r="F59" s="10"/>
      <c r="G59" s="62"/>
      <c r="H59" s="62"/>
      <c r="I59" s="61"/>
      <c r="J59" s="61"/>
      <c r="K59" s="61"/>
    </row>
    <row r="60" spans="1:11" ht="56.25" x14ac:dyDescent="0.25">
      <c r="A60" s="119"/>
      <c r="B60" s="119"/>
      <c r="C60" s="98"/>
      <c r="D60" s="6" t="s">
        <v>111</v>
      </c>
      <c r="E60" s="4">
        <f t="shared" si="3"/>
        <v>79434.238540000006</v>
      </c>
      <c r="F60" s="10">
        <f>5644.3-504.6</f>
        <v>5139.7</v>
      </c>
      <c r="G60" s="10">
        <v>9371.5454800000007</v>
      </c>
      <c r="H60" s="10">
        <v>10107.263290000001</v>
      </c>
      <c r="I60" s="48">
        <v>18751.729770000002</v>
      </c>
      <c r="J60" s="61">
        <v>18032</v>
      </c>
      <c r="K60" s="61">
        <v>18032</v>
      </c>
    </row>
    <row r="61" spans="1:11" ht="22.5" x14ac:dyDescent="0.25">
      <c r="A61" s="119"/>
      <c r="B61" s="119"/>
      <c r="C61" s="98"/>
      <c r="D61" s="6" t="s">
        <v>13</v>
      </c>
      <c r="E61" s="4">
        <f t="shared" si="3"/>
        <v>6956.8819499999991</v>
      </c>
      <c r="F61" s="10">
        <f>2101.4-459.6-1641.8</f>
        <v>0</v>
      </c>
      <c r="G61" s="10">
        <f>846.8-846.8</f>
        <v>0</v>
      </c>
      <c r="H61" s="48">
        <v>4404.9146199999996</v>
      </c>
      <c r="I61" s="61">
        <v>2551.9673299999999</v>
      </c>
      <c r="J61" s="61">
        <v>0</v>
      </c>
      <c r="K61" s="61">
        <v>0</v>
      </c>
    </row>
    <row r="62" spans="1:11" x14ac:dyDescent="0.25">
      <c r="A62" s="119"/>
      <c r="B62" s="119"/>
      <c r="C62" s="98"/>
      <c r="D62" s="6" t="s">
        <v>89</v>
      </c>
      <c r="E62" s="4">
        <f t="shared" si="3"/>
        <v>2321.7949800000001</v>
      </c>
      <c r="F62" s="7">
        <v>459.6</v>
      </c>
      <c r="G62" s="7">
        <v>324.28620000000001</v>
      </c>
      <c r="H62" s="7">
        <v>407.47338000000002</v>
      </c>
      <c r="I62" s="48">
        <v>376.81180000000001</v>
      </c>
      <c r="J62" s="48">
        <v>376.81180000000001</v>
      </c>
      <c r="K62" s="48">
        <v>376.81180000000001</v>
      </c>
    </row>
    <row r="63" spans="1:11" ht="33.75" x14ac:dyDescent="0.25">
      <c r="A63" s="119"/>
      <c r="B63" s="119"/>
      <c r="C63" s="98"/>
      <c r="D63" s="6" t="s">
        <v>136</v>
      </c>
      <c r="E63" s="4">
        <f t="shared" si="3"/>
        <v>7577.3815100000011</v>
      </c>
      <c r="F63" s="7">
        <v>2146.4029999999998</v>
      </c>
      <c r="G63" s="7">
        <v>4245.1455100000003</v>
      </c>
      <c r="H63" s="7">
        <v>1185.8330000000001</v>
      </c>
      <c r="I63" s="48">
        <v>0</v>
      </c>
      <c r="J63" s="48">
        <v>0</v>
      </c>
      <c r="K63" s="48">
        <v>0</v>
      </c>
    </row>
    <row r="64" spans="1:11" ht="33.75" x14ac:dyDescent="0.25">
      <c r="A64" s="119"/>
      <c r="B64" s="119"/>
      <c r="C64" s="98"/>
      <c r="D64" s="11" t="s">
        <v>15</v>
      </c>
      <c r="E64" s="4">
        <f t="shared" si="3"/>
        <v>0</v>
      </c>
      <c r="F64" s="7">
        <v>0</v>
      </c>
      <c r="G64" s="7">
        <v>0</v>
      </c>
      <c r="H64" s="7">
        <v>0</v>
      </c>
      <c r="I64" s="7">
        <v>0</v>
      </c>
      <c r="J64" s="7">
        <v>0</v>
      </c>
      <c r="K64" s="7">
        <v>0</v>
      </c>
    </row>
    <row r="65" spans="1:11" x14ac:dyDescent="0.25">
      <c r="A65" s="120"/>
      <c r="B65" s="120"/>
      <c r="C65" s="99"/>
      <c r="D65" s="11" t="s">
        <v>16</v>
      </c>
      <c r="E65" s="4">
        <f t="shared" si="3"/>
        <v>1911.6579999999999</v>
      </c>
      <c r="F65" s="7"/>
      <c r="G65" s="7">
        <v>1911.6579999999999</v>
      </c>
      <c r="H65" s="7">
        <v>0</v>
      </c>
      <c r="I65" s="7">
        <v>0</v>
      </c>
      <c r="J65" s="7">
        <v>0</v>
      </c>
      <c r="K65" s="7">
        <v>0</v>
      </c>
    </row>
    <row r="66" spans="1:11" x14ac:dyDescent="0.25">
      <c r="A66" s="119" t="s">
        <v>10</v>
      </c>
      <c r="B66" s="119" t="s">
        <v>25</v>
      </c>
      <c r="C66" s="97" t="s">
        <v>77</v>
      </c>
      <c r="D66" s="8" t="s">
        <v>11</v>
      </c>
      <c r="E66" s="4">
        <f t="shared" si="3"/>
        <v>780549.90703</v>
      </c>
      <c r="F66" s="5">
        <f t="shared" ref="F66:J66" si="31">F67+F73+F74</f>
        <v>142084.13899999997</v>
      </c>
      <c r="G66" s="5">
        <f t="shared" si="31"/>
        <v>141292.16866000002</v>
      </c>
      <c r="H66" s="5">
        <f t="shared" si="31"/>
        <v>140298.58071000001</v>
      </c>
      <c r="I66" s="5">
        <f t="shared" si="31"/>
        <v>119343.92126999999</v>
      </c>
      <c r="J66" s="5">
        <f t="shared" si="31"/>
        <v>111256.37349</v>
      </c>
      <c r="K66" s="5">
        <f t="shared" ref="K66" si="32">K67+K73+K74</f>
        <v>126274.7239</v>
      </c>
    </row>
    <row r="67" spans="1:11" ht="45" x14ac:dyDescent="0.25">
      <c r="A67" s="119"/>
      <c r="B67" s="119"/>
      <c r="C67" s="98"/>
      <c r="D67" s="9" t="s">
        <v>110</v>
      </c>
      <c r="E67" s="4">
        <f t="shared" si="3"/>
        <v>780273.70702999993</v>
      </c>
      <c r="F67" s="5">
        <f t="shared" ref="F67:J67" si="33">F69+F70+F71+F72</f>
        <v>142084.13899999997</v>
      </c>
      <c r="G67" s="5">
        <f t="shared" si="33"/>
        <v>141015.96866000001</v>
      </c>
      <c r="H67" s="5">
        <f t="shared" si="33"/>
        <v>140298.58071000001</v>
      </c>
      <c r="I67" s="5">
        <f t="shared" si="33"/>
        <v>119343.92126999999</v>
      </c>
      <c r="J67" s="5">
        <f t="shared" si="33"/>
        <v>111256.37349</v>
      </c>
      <c r="K67" s="5">
        <f t="shared" ref="K67" si="34">K69+K70+K71+K72</f>
        <v>126274.7239</v>
      </c>
    </row>
    <row r="68" spans="1:11" x14ac:dyDescent="0.25">
      <c r="A68" s="119"/>
      <c r="B68" s="119"/>
      <c r="C68" s="98"/>
      <c r="D68" s="6" t="s">
        <v>12</v>
      </c>
      <c r="E68" s="4"/>
      <c r="F68" s="10"/>
      <c r="G68" s="10"/>
      <c r="H68" s="10"/>
      <c r="I68" s="48"/>
      <c r="J68" s="48"/>
      <c r="K68" s="48"/>
    </row>
    <row r="69" spans="1:11" ht="56.25" x14ac:dyDescent="0.25">
      <c r="A69" s="119"/>
      <c r="B69" s="119"/>
      <c r="C69" s="98"/>
      <c r="D69" s="6" t="s">
        <v>111</v>
      </c>
      <c r="E69" s="4">
        <f t="shared" si="3"/>
        <v>299944.56180999998</v>
      </c>
      <c r="F69" s="10">
        <f>41577.2+10549.746</f>
        <v>52126.945999999996</v>
      </c>
      <c r="G69" s="10">
        <v>46161.635540000003</v>
      </c>
      <c r="H69" s="10">
        <v>58284.37427</v>
      </c>
      <c r="I69" s="48">
        <v>48708.805999999997</v>
      </c>
      <c r="J69" s="48">
        <v>40937.4</v>
      </c>
      <c r="K69" s="48">
        <v>53725.4</v>
      </c>
    </row>
    <row r="70" spans="1:11" ht="22.5" x14ac:dyDescent="0.25">
      <c r="A70" s="119"/>
      <c r="B70" s="119"/>
      <c r="C70" s="98"/>
      <c r="D70" s="6" t="s">
        <v>13</v>
      </c>
      <c r="E70" s="4">
        <f t="shared" si="3"/>
        <v>157240.25975</v>
      </c>
      <c r="F70" s="10">
        <f>100506.9-76643.8</f>
        <v>23863.099999999991</v>
      </c>
      <c r="G70" s="10">
        <v>29043.242569999999</v>
      </c>
      <c r="H70" s="10">
        <v>22017.504519999999</v>
      </c>
      <c r="I70" s="48">
        <v>26906.115269999998</v>
      </c>
      <c r="J70" s="48">
        <v>26589.97349</v>
      </c>
      <c r="K70" s="48">
        <v>28820.323899999999</v>
      </c>
    </row>
    <row r="71" spans="1:11" ht="22.5" x14ac:dyDescent="0.25">
      <c r="A71" s="119"/>
      <c r="B71" s="119"/>
      <c r="C71" s="98"/>
      <c r="D71" s="6" t="s">
        <v>14</v>
      </c>
      <c r="E71" s="4">
        <f t="shared" si="3"/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</row>
    <row r="72" spans="1:11" ht="33.75" x14ac:dyDescent="0.25">
      <c r="A72" s="119"/>
      <c r="B72" s="119"/>
      <c r="C72" s="98"/>
      <c r="D72" s="6" t="s">
        <v>136</v>
      </c>
      <c r="E72" s="4">
        <f t="shared" si="3"/>
        <v>323088.88546999998</v>
      </c>
      <c r="F72" s="7">
        <v>66094.092999999993</v>
      </c>
      <c r="G72" s="7">
        <v>65811.090549999994</v>
      </c>
      <c r="H72" s="7">
        <v>59996.70192</v>
      </c>
      <c r="I72" s="48">
        <v>43729</v>
      </c>
      <c r="J72" s="48">
        <v>43729</v>
      </c>
      <c r="K72" s="48">
        <v>43729</v>
      </c>
    </row>
    <row r="73" spans="1:11" ht="33.75" x14ac:dyDescent="0.25">
      <c r="A73" s="119"/>
      <c r="B73" s="119"/>
      <c r="C73" s="98"/>
      <c r="D73" s="11" t="s">
        <v>15</v>
      </c>
      <c r="E73" s="4">
        <f t="shared" si="3"/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</row>
    <row r="74" spans="1:11" x14ac:dyDescent="0.25">
      <c r="A74" s="120"/>
      <c r="B74" s="120"/>
      <c r="C74" s="99"/>
      <c r="D74" s="11" t="s">
        <v>16</v>
      </c>
      <c r="E74" s="4">
        <f t="shared" si="3"/>
        <v>276.2</v>
      </c>
      <c r="F74" s="7"/>
      <c r="G74" s="7">
        <v>276.2</v>
      </c>
      <c r="H74" s="7">
        <v>0</v>
      </c>
      <c r="I74" s="7">
        <v>0</v>
      </c>
      <c r="J74" s="7">
        <v>0</v>
      </c>
      <c r="K74" s="7">
        <v>0</v>
      </c>
    </row>
  </sheetData>
  <mergeCells count="29">
    <mergeCell ref="G1:J2"/>
    <mergeCell ref="A16:K16"/>
    <mergeCell ref="A18:B19"/>
    <mergeCell ref="C18:C20"/>
    <mergeCell ref="D18:D20"/>
    <mergeCell ref="E18:K18"/>
    <mergeCell ref="E19:E20"/>
    <mergeCell ref="J10:K10"/>
    <mergeCell ref="I11:K11"/>
    <mergeCell ref="H12:K12"/>
    <mergeCell ref="I13:K13"/>
    <mergeCell ref="A39:A47"/>
    <mergeCell ref="B39:B47"/>
    <mergeCell ref="C39:C47"/>
    <mergeCell ref="A21:A29"/>
    <mergeCell ref="B21:B29"/>
    <mergeCell ref="C21:C29"/>
    <mergeCell ref="A30:A38"/>
    <mergeCell ref="B30:B38"/>
    <mergeCell ref="C30:C38"/>
    <mergeCell ref="A66:A74"/>
    <mergeCell ref="B66:B74"/>
    <mergeCell ref="C66:C74"/>
    <mergeCell ref="A48:A56"/>
    <mergeCell ref="B48:B56"/>
    <mergeCell ref="C48:C56"/>
    <mergeCell ref="A57:A65"/>
    <mergeCell ref="B57:B65"/>
    <mergeCell ref="C57:C65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5</vt:lpstr>
      <vt:lpstr>6 </vt:lpstr>
      <vt:lpstr>'5'!Область_печати</vt:lpstr>
      <vt:lpstr>'6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2023-03-22T11:30:41Z</cp:lastPrinted>
  <dcterms:created xsi:type="dcterms:W3CDTF">2006-09-16T00:00:00Z</dcterms:created>
  <dcterms:modified xsi:type="dcterms:W3CDTF">2025-03-18T07:31:38Z</dcterms:modified>
</cp:coreProperties>
</file>